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and\Favorites\Documents\"/>
    </mc:Choice>
  </mc:AlternateContent>
  <xr:revisionPtr revIDLastSave="0" documentId="13_ncr:1_{2C97E55C-3770-43BB-B283-8F8C6AA395F1}" xr6:coauthVersionLast="47" xr6:coauthVersionMax="47" xr10:uidLastSave="{00000000-0000-0000-0000-000000000000}"/>
  <bookViews>
    <workbookView xWindow="-57720" yWindow="-4785" windowWidth="29040" windowHeight="15840" xr2:uid="{BBCD7430-91E4-45C8-8F1C-0C307ADC2B0F}"/>
  </bookViews>
  <sheets>
    <sheet name="FTE Basis (aktuell)" sheetId="4" r:id="rId1"/>
    <sheet name="Too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4" l="1"/>
  <c r="AG4" i="4"/>
  <c r="G9" i="5"/>
  <c r="G8" i="5"/>
  <c r="I5" i="4"/>
  <c r="I6" i="4"/>
  <c r="I7" i="4"/>
  <c r="I4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9" i="4"/>
  <c r="AA3" i="4"/>
  <c r="AG3" i="4" s="1"/>
  <c r="D32" i="4"/>
  <c r="E32" i="4" s="1"/>
  <c r="G32" i="4" s="1"/>
  <c r="L32" i="4" s="1"/>
  <c r="D31" i="4"/>
  <c r="E31" i="4" s="1"/>
  <c r="G31" i="4" s="1"/>
  <c r="L31" i="4" s="1"/>
  <c r="D30" i="4"/>
  <c r="E30" i="4" s="1"/>
  <c r="G30" i="4" s="1"/>
  <c r="L30" i="4" s="1"/>
  <c r="D29" i="4"/>
  <c r="E29" i="4" s="1"/>
  <c r="G29" i="4" s="1"/>
  <c r="L29" i="4" s="1"/>
  <c r="D28" i="4"/>
  <c r="E28" i="4" s="1"/>
  <c r="G28" i="4" s="1"/>
  <c r="L28" i="4" s="1"/>
  <c r="D27" i="4"/>
  <c r="E27" i="4" s="1"/>
  <c r="G27" i="4" s="1"/>
  <c r="L27" i="4" s="1"/>
  <c r="D26" i="4"/>
  <c r="E26" i="4" s="1"/>
  <c r="G26" i="4" s="1"/>
  <c r="L26" i="4" s="1"/>
  <c r="D25" i="4"/>
  <c r="E25" i="4" s="1"/>
  <c r="G25" i="4" s="1"/>
  <c r="L25" i="4" s="1"/>
  <c r="D24" i="4"/>
  <c r="E24" i="4" s="1"/>
  <c r="G24" i="4" s="1"/>
  <c r="L24" i="4" s="1"/>
  <c r="D23" i="4"/>
  <c r="E23" i="4" s="1"/>
  <c r="G23" i="4" s="1"/>
  <c r="L23" i="4" s="1"/>
  <c r="D22" i="4"/>
  <c r="E22" i="4" s="1"/>
  <c r="G22" i="4" s="1"/>
  <c r="L22" i="4" s="1"/>
  <c r="D21" i="4"/>
  <c r="E21" i="4" s="1"/>
  <c r="G21" i="4" s="1"/>
  <c r="L21" i="4" s="1"/>
  <c r="D20" i="4"/>
  <c r="E20" i="4" s="1"/>
  <c r="G20" i="4" s="1"/>
  <c r="L20" i="4" s="1"/>
  <c r="D19" i="4"/>
  <c r="E19" i="4" s="1"/>
  <c r="G19" i="4" s="1"/>
  <c r="L19" i="4" s="1"/>
  <c r="D18" i="4"/>
  <c r="E18" i="4" s="1"/>
  <c r="G18" i="4" s="1"/>
  <c r="L18" i="4" s="1"/>
  <c r="D17" i="4"/>
  <c r="E17" i="4" s="1"/>
  <c r="G17" i="4" s="1"/>
  <c r="L17" i="4" s="1"/>
  <c r="D16" i="4"/>
  <c r="E16" i="4" s="1"/>
  <c r="G16" i="4" s="1"/>
  <c r="L16" i="4" s="1"/>
  <c r="D15" i="4"/>
  <c r="E15" i="4" s="1"/>
  <c r="G15" i="4" s="1"/>
  <c r="L15" i="4" s="1"/>
  <c r="D14" i="4"/>
  <c r="E14" i="4" s="1"/>
  <c r="G14" i="4" s="1"/>
  <c r="L14" i="4" s="1"/>
  <c r="D13" i="4"/>
  <c r="E13" i="4" s="1"/>
  <c r="G13" i="4" s="1"/>
  <c r="L13" i="4" s="1"/>
  <c r="D12" i="4"/>
  <c r="E12" i="4" s="1"/>
  <c r="G12" i="4" s="1"/>
  <c r="L12" i="4" s="1"/>
  <c r="D11" i="4"/>
  <c r="E11" i="4" s="1"/>
  <c r="G11" i="4" s="1"/>
  <c r="L11" i="4" s="1"/>
  <c r="D10" i="4"/>
  <c r="E10" i="4" s="1"/>
  <c r="G10" i="4" s="1"/>
  <c r="L10" i="4" s="1"/>
  <c r="D9" i="4"/>
  <c r="E9" i="4" s="1"/>
  <c r="G9" i="4" s="1"/>
  <c r="L9" i="4" s="1"/>
  <c r="I26" i="4" l="1"/>
  <c r="Q26" i="4" s="1"/>
  <c r="I16" i="4"/>
  <c r="Q16" i="4" s="1"/>
  <c r="I15" i="4"/>
  <c r="Q15" i="4" s="1"/>
  <c r="I9" i="4"/>
  <c r="I21" i="4"/>
  <c r="Q21" i="4" s="1"/>
  <c r="I17" i="4"/>
  <c r="Q17" i="4" s="1"/>
  <c r="I22" i="4"/>
  <c r="Q22" i="4" s="1"/>
  <c r="I13" i="4"/>
  <c r="Q13" i="4" s="1"/>
  <c r="I14" i="4"/>
  <c r="Q14" i="4" s="1"/>
  <c r="I20" i="4"/>
  <c r="Q20" i="4" s="1"/>
  <c r="I12" i="4"/>
  <c r="Q12" i="4" s="1"/>
  <c r="I19" i="4"/>
  <c r="Q19" i="4" s="1"/>
  <c r="I11" i="4"/>
  <c r="Q11" i="4" s="1"/>
  <c r="I18" i="4"/>
  <c r="Q18" i="4" s="1"/>
  <c r="I10" i="4"/>
  <c r="Q10" i="4" s="1"/>
  <c r="I32" i="4"/>
  <c r="Q32" i="4" s="1"/>
  <c r="I25" i="4"/>
  <c r="Q25" i="4" s="1"/>
  <c r="I24" i="4"/>
  <c r="Q24" i="4" s="1"/>
  <c r="I30" i="4"/>
  <c r="Q30" i="4" s="1"/>
  <c r="I23" i="4"/>
  <c r="Q23" i="4" s="1"/>
  <c r="I29" i="4"/>
  <c r="Q29" i="4" s="1"/>
  <c r="I31" i="4"/>
  <c r="Q31" i="4" s="1"/>
  <c r="I28" i="4"/>
  <c r="Q28" i="4" s="1"/>
  <c r="I27" i="4"/>
  <c r="Q27" i="4" s="1"/>
  <c r="W17" i="4"/>
  <c r="AA17" i="4" s="1"/>
  <c r="N17" i="4"/>
  <c r="N18" i="4"/>
  <c r="W18" i="4"/>
  <c r="AA18" i="4" s="1"/>
  <c r="W26" i="4"/>
  <c r="AA26" i="4" s="1"/>
  <c r="N26" i="4"/>
  <c r="N11" i="4"/>
  <c r="W11" i="4"/>
  <c r="AA11" i="4" s="1"/>
  <c r="W19" i="4"/>
  <c r="AA19" i="4" s="1"/>
  <c r="N19" i="4"/>
  <c r="N27" i="4"/>
  <c r="W27" i="4"/>
  <c r="AA27" i="4" s="1"/>
  <c r="N16" i="4"/>
  <c r="W16" i="4"/>
  <c r="AA16" i="4" s="1"/>
  <c r="W10" i="4"/>
  <c r="AA10" i="4" s="1"/>
  <c r="N10" i="4"/>
  <c r="N12" i="4"/>
  <c r="W12" i="4"/>
  <c r="AA12" i="4" s="1"/>
  <c r="N20" i="4"/>
  <c r="W20" i="4"/>
  <c r="AA20" i="4" s="1"/>
  <c r="N28" i="4"/>
  <c r="W28" i="4"/>
  <c r="N9" i="4"/>
  <c r="W9" i="4"/>
  <c r="AF9" i="4" s="1"/>
  <c r="N13" i="4"/>
  <c r="W13" i="4"/>
  <c r="AA13" i="4" s="1"/>
  <c r="N21" i="4"/>
  <c r="W21" i="4"/>
  <c r="AA21" i="4" s="1"/>
  <c r="W29" i="4"/>
  <c r="AA29" i="4" s="1"/>
  <c r="N29" i="4"/>
  <c r="N22" i="4"/>
  <c r="W22" i="4"/>
  <c r="AA22" i="4" s="1"/>
  <c r="W25" i="4"/>
  <c r="AA25" i="4" s="1"/>
  <c r="N25" i="4"/>
  <c r="W14" i="4"/>
  <c r="AA14" i="4" s="1"/>
  <c r="N14" i="4"/>
  <c r="W30" i="4"/>
  <c r="AA30" i="4" s="1"/>
  <c r="N30" i="4"/>
  <c r="N15" i="4"/>
  <c r="W15" i="4"/>
  <c r="AA15" i="4" s="1"/>
  <c r="N23" i="4"/>
  <c r="W23" i="4"/>
  <c r="N31" i="4"/>
  <c r="W31" i="4"/>
  <c r="W24" i="4"/>
  <c r="AA24" i="4" s="1"/>
  <c r="N24" i="4"/>
  <c r="N32" i="4"/>
  <c r="W32" i="4"/>
  <c r="AA32" i="4" s="1"/>
  <c r="AF16" i="4" l="1"/>
  <c r="AF19" i="4"/>
  <c r="AF11" i="4"/>
  <c r="AF14" i="4"/>
  <c r="AF10" i="4"/>
  <c r="AF13" i="4"/>
  <c r="AF12" i="4"/>
  <c r="AF22" i="4"/>
  <c r="AF21" i="4"/>
  <c r="AF20" i="4"/>
  <c r="AF15" i="4"/>
  <c r="AF17" i="4"/>
  <c r="AF18" i="4"/>
  <c r="AF32" i="4"/>
  <c r="AA31" i="4"/>
  <c r="AF31" i="4"/>
  <c r="AF29" i="4"/>
  <c r="AF30" i="4"/>
  <c r="AF27" i="4"/>
  <c r="AA23" i="4"/>
  <c r="AF23" i="4"/>
  <c r="AF24" i="4"/>
  <c r="AA28" i="4"/>
  <c r="AF28" i="4"/>
  <c r="AF26" i="4"/>
  <c r="AF25" i="4"/>
  <c r="Q9" i="4"/>
  <c r="R9" i="4" s="1"/>
  <c r="S9" i="4" s="1"/>
  <c r="V9" i="4"/>
  <c r="X9" i="4" s="1"/>
  <c r="R30" i="4"/>
  <c r="S30" i="4" s="1"/>
  <c r="V30" i="4"/>
  <c r="X30" i="4" s="1"/>
  <c r="AD30" i="4" s="1"/>
  <c r="AE30" i="4" s="1"/>
  <c r="R20" i="4"/>
  <c r="S20" i="4" s="1"/>
  <c r="V20" i="4"/>
  <c r="X20" i="4" s="1"/>
  <c r="AD20" i="4" s="1"/>
  <c r="AE20" i="4" s="1"/>
  <c r="R27" i="4"/>
  <c r="S27" i="4" s="1"/>
  <c r="V27" i="4"/>
  <c r="X27" i="4" s="1"/>
  <c r="AD27" i="4" s="1"/>
  <c r="AE27" i="4" s="1"/>
  <c r="R19" i="4"/>
  <c r="S19" i="4" s="1"/>
  <c r="V19" i="4"/>
  <c r="X19" i="4" s="1"/>
  <c r="AD19" i="4" s="1"/>
  <c r="AE19" i="4" s="1"/>
  <c r="R11" i="4"/>
  <c r="S11" i="4" s="1"/>
  <c r="V11" i="4"/>
  <c r="X11" i="4" s="1"/>
  <c r="AD11" i="4" s="1"/>
  <c r="AE11" i="4" s="1"/>
  <c r="R22" i="4"/>
  <c r="S22" i="4" s="1"/>
  <c r="V22" i="4"/>
  <c r="X22" i="4" s="1"/>
  <c r="AD22" i="4" s="1"/>
  <c r="AE22" i="4" s="1"/>
  <c r="AG22" i="4" s="1"/>
  <c r="R21" i="4"/>
  <c r="S21" i="4" s="1"/>
  <c r="V21" i="4"/>
  <c r="X21" i="4" s="1"/>
  <c r="R28" i="4"/>
  <c r="S28" i="4" s="1"/>
  <c r="V28" i="4"/>
  <c r="X28" i="4" s="1"/>
  <c r="R26" i="4"/>
  <c r="S26" i="4" s="1"/>
  <c r="V26" i="4"/>
  <c r="X26" i="4" s="1"/>
  <c r="AD26" i="4" s="1"/>
  <c r="AE26" i="4" s="1"/>
  <c r="R18" i="4"/>
  <c r="S18" i="4" s="1"/>
  <c r="V18" i="4"/>
  <c r="X18" i="4" s="1"/>
  <c r="R10" i="4"/>
  <c r="S10" i="4" s="1"/>
  <c r="V10" i="4"/>
  <c r="X10" i="4" s="1"/>
  <c r="AD10" i="4" s="1"/>
  <c r="AE10" i="4" s="1"/>
  <c r="R14" i="4"/>
  <c r="S14" i="4" s="1"/>
  <c r="V14" i="4"/>
  <c r="X14" i="4" s="1"/>
  <c r="R13" i="4"/>
  <c r="S13" i="4" s="1"/>
  <c r="V13" i="4"/>
  <c r="X13" i="4" s="1"/>
  <c r="AD13" i="4" s="1"/>
  <c r="AE13" i="4" s="1"/>
  <c r="R12" i="4"/>
  <c r="S12" i="4" s="1"/>
  <c r="V12" i="4"/>
  <c r="X12" i="4" s="1"/>
  <c r="R29" i="4"/>
  <c r="S29" i="4" s="1"/>
  <c r="V29" i="4"/>
  <c r="X29" i="4" s="1"/>
  <c r="AD29" i="4" s="1"/>
  <c r="AE29" i="4" s="1"/>
  <c r="R25" i="4"/>
  <c r="S25" i="4" s="1"/>
  <c r="V25" i="4"/>
  <c r="X25" i="4" s="1"/>
  <c r="AD25" i="4" s="1"/>
  <c r="AE25" i="4" s="1"/>
  <c r="R17" i="4"/>
  <c r="S17" i="4" s="1"/>
  <c r="V17" i="4"/>
  <c r="X17" i="4" s="1"/>
  <c r="AD17" i="4" s="1"/>
  <c r="AE17" i="4" s="1"/>
  <c r="R24" i="4"/>
  <c r="S24" i="4" s="1"/>
  <c r="V24" i="4"/>
  <c r="X24" i="4" s="1"/>
  <c r="R16" i="4"/>
  <c r="S16" i="4" s="1"/>
  <c r="V16" i="4"/>
  <c r="X16" i="4" s="1"/>
  <c r="AD16" i="4" s="1"/>
  <c r="AE16" i="4" s="1"/>
  <c r="R31" i="4"/>
  <c r="S31" i="4" s="1"/>
  <c r="V31" i="4"/>
  <c r="X31" i="4" s="1"/>
  <c r="R23" i="4"/>
  <c r="S23" i="4" s="1"/>
  <c r="V23" i="4"/>
  <c r="X23" i="4" s="1"/>
  <c r="R15" i="4"/>
  <c r="S15" i="4" s="1"/>
  <c r="V15" i="4"/>
  <c r="X15" i="4" s="1"/>
  <c r="AA9" i="4"/>
  <c r="N2" i="4"/>
  <c r="P2" i="4" s="1"/>
  <c r="Q2" i="4" s="1"/>
  <c r="R32" i="4"/>
  <c r="S32" i="4" s="1"/>
  <c r="V32" i="4"/>
  <c r="X32" i="4" s="1"/>
  <c r="AD32" i="4" s="1"/>
  <c r="AE32" i="4" s="1"/>
  <c r="AG20" i="4" l="1"/>
  <c r="AG11" i="4"/>
  <c r="Y9" i="4"/>
  <c r="Z9" i="4" s="1"/>
  <c r="AB9" i="4" s="1"/>
  <c r="AD9" i="4"/>
  <c r="AE9" i="4" s="1"/>
  <c r="AG17" i="4"/>
  <c r="AD14" i="4"/>
  <c r="AE14" i="4"/>
  <c r="AD15" i="4"/>
  <c r="AE15" i="4" s="1"/>
  <c r="AD12" i="4"/>
  <c r="AE12" i="4" s="1"/>
  <c r="AG12" i="4" s="1"/>
  <c r="AD18" i="4"/>
  <c r="AE18" i="4" s="1"/>
  <c r="AG16" i="4"/>
  <c r="AG10" i="4"/>
  <c r="AD21" i="4"/>
  <c r="AE21" i="4" s="1"/>
  <c r="AG21" i="4" s="1"/>
  <c r="AG13" i="4"/>
  <c r="AG19" i="4"/>
  <c r="AG9" i="4"/>
  <c r="AG27" i="4"/>
  <c r="AG26" i="4"/>
  <c r="AD31" i="4"/>
  <c r="AE31" i="4" s="1"/>
  <c r="AG25" i="4"/>
  <c r="AG29" i="4"/>
  <c r="AD28" i="4"/>
  <c r="AE28" i="4" s="1"/>
  <c r="AG28" i="4" s="1"/>
  <c r="AD24" i="4"/>
  <c r="AE24" i="4" s="1"/>
  <c r="AG24" i="4" s="1"/>
  <c r="AD23" i="4"/>
  <c r="AE23" i="4" s="1"/>
  <c r="AG30" i="4"/>
  <c r="AG32" i="4"/>
  <c r="Y19" i="4"/>
  <c r="Z19" i="4" s="1"/>
  <c r="AB19" i="4" s="1"/>
  <c r="Y15" i="4"/>
  <c r="Y24" i="4"/>
  <c r="Y29" i="4"/>
  <c r="Z29" i="4" s="1"/>
  <c r="AB29" i="4" s="1"/>
  <c r="Y10" i="4"/>
  <c r="Y21" i="4"/>
  <c r="Z21" i="4" s="1"/>
  <c r="Y27" i="4"/>
  <c r="Y14" i="4"/>
  <c r="Y28" i="4"/>
  <c r="Z28" i="4" s="1"/>
  <c r="AB28" i="4" s="1"/>
  <c r="Y23" i="4"/>
  <c r="Y12" i="4"/>
  <c r="Y18" i="4"/>
  <c r="Z18" i="4" s="1"/>
  <c r="AB18" i="4" s="1"/>
  <c r="Y22" i="4"/>
  <c r="Z22" i="4" s="1"/>
  <c r="Y20" i="4"/>
  <c r="Y16" i="4"/>
  <c r="Y25" i="4"/>
  <c r="Y32" i="4"/>
  <c r="Y31" i="4"/>
  <c r="Z31" i="4" s="1"/>
  <c r="Y17" i="4"/>
  <c r="Z17" i="4" s="1"/>
  <c r="AB17" i="4" s="1"/>
  <c r="Y13" i="4"/>
  <c r="Z13" i="4" s="1"/>
  <c r="Y26" i="4"/>
  <c r="Y11" i="4"/>
  <c r="Y30" i="4"/>
  <c r="AG15" i="4" l="1"/>
  <c r="AG14" i="4"/>
  <c r="AG18" i="4"/>
  <c r="AG23" i="4"/>
  <c r="AG31" i="4"/>
  <c r="Z10" i="4"/>
  <c r="AB10" i="4" s="1"/>
  <c r="AB13" i="4"/>
  <c r="AB22" i="4"/>
  <c r="Z26" i="4"/>
  <c r="AB26" i="4" s="1"/>
  <c r="Z12" i="4"/>
  <c r="AB12" i="4" s="1"/>
  <c r="AB21" i="4"/>
  <c r="Z24" i="4"/>
  <c r="AB24" i="4" s="1"/>
  <c r="Z30" i="4"/>
  <c r="AB30" i="4" s="1"/>
  <c r="AB31" i="4"/>
  <c r="Z25" i="4"/>
  <c r="AB25" i="4" s="1"/>
  <c r="Z14" i="4"/>
  <c r="AB14" i="4" s="1"/>
  <c r="Z32" i="4"/>
  <c r="AB32" i="4" s="1"/>
  <c r="Z23" i="4"/>
  <c r="AB23" i="4" s="1"/>
  <c r="Z15" i="4"/>
  <c r="AB15" i="4" s="1"/>
  <c r="Z20" i="4"/>
  <c r="AB20" i="4" s="1"/>
  <c r="Z27" i="4"/>
  <c r="AB27" i="4" s="1"/>
  <c r="Z11" i="4"/>
  <c r="AB11" i="4" s="1"/>
  <c r="Z16" i="4"/>
  <c r="AB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</author>
  </authors>
  <commentList>
    <comment ref="H3" authorId="0" shapeId="0" xr:uid="{721CC5D2-FBA1-43D3-BC57-1D93F30BFE14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Hebesatz der Region.
Es wirkt sich auf alle Parameter aus, Preis Aufwand, Stundensatz
Wahrscheinlich nur sinnvoll im Wertebereicht 0,8 -1,2 zu definieren.</t>
        </r>
      </text>
    </comment>
    <comment ref="G4" authorId="0" shapeId="0" xr:uid="{742E3D40-A6A9-4775-89A0-18CF9411C75A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Addition von Grundpreis und Preisdifferenz wäre ein imaginärer Endpunkt, da ja nur die erste Hälfte des Sinuns verwendet wird.</t>
        </r>
      </text>
    </comment>
    <comment ref="K4" authorId="0" shapeId="0" xr:uid="{8621F2E0-76D6-4497-8ADA-E565468A9058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unterer Kurvenverlauf gedehnter Sinus, um den Anfang flacher verlaufen zu lassen
Es wird immer ein Grundaufwand angenommen und ein mengenangepasster Zusatzaufwand angenmmen.</t>
        </r>
      </text>
    </comment>
    <comment ref="K6" authorId="0" shapeId="0" xr:uid="{1098ECE6-57B3-461D-9559-06337954D4DD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Roland:
oberer Kurvenverlauf ohne Dehnung.
Unterer Punkt imaginär
Es wird immer ein Grundaufwand angenommen und ein mengenangepasster Zusatzaufwand angenmmen.
Der Endpunkt ist definiert.</t>
        </r>
      </text>
    </comment>
    <comment ref="G7" authorId="0" shapeId="0" xr:uid="{D698690D-0A11-4F32-A879-71054140810C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Grundpreis +Preisdiff = oberster externer Verrechnungssatz
</t>
        </r>
      </text>
    </comment>
    <comment ref="V8" authorId="0" shapeId="0" xr:uid="{F921B106-8BBE-44F8-8FA3-98E71E2DBEF4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Der externe Verrechnungsstundensatz ändert sich um den entsprechenden % Satz.
</t>
        </r>
      </text>
    </comment>
    <comment ref="W8" authorId="0" shapeId="0" xr:uid="{A58C0968-C6AF-454E-9A33-0E892DFB5795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Der Stundenaufwand verringert sich um die entsprechenden % Sätze. (Kompaktbilanz, WDH Audit)</t>
        </r>
      </text>
    </comment>
    <comment ref="E9" authorId="0" shapeId="0" xr:uid="{BF8B79E1-4988-47D8-A568-1885A297C207}">
      <text>
        <r>
          <rPr>
            <b/>
            <sz val="9"/>
            <color indexed="81"/>
            <rFont val="Segoe UI"/>
            <family val="2"/>
          </rPr>
          <t>Roland:</t>
        </r>
        <r>
          <rPr>
            <sz val="9"/>
            <color indexed="81"/>
            <rFont val="Segoe UI"/>
            <family val="2"/>
          </rPr>
          <t xml:space="preserve">
normiert auf 2
*PI</t>
        </r>
      </text>
    </comment>
  </commentList>
</comments>
</file>

<file path=xl/sharedStrings.xml><?xml version="1.0" encoding="utf-8"?>
<sst xmlns="http://schemas.openxmlformats.org/spreadsheetml/2006/main" count="106" uniqueCount="68">
  <si>
    <t>normiert auf 2PI</t>
  </si>
  <si>
    <t>log 10</t>
  </si>
  <si>
    <t>Anz FTE</t>
  </si>
  <si>
    <t>2PI</t>
  </si>
  <si>
    <t>Preisdiff</t>
  </si>
  <si>
    <t>Grundpreis</t>
  </si>
  <si>
    <t>Preis</t>
  </si>
  <si>
    <t>Sonderpreis</t>
  </si>
  <si>
    <t>Sonderstunden</t>
  </si>
  <si>
    <t>Sonderverrechnungssatz</t>
  </si>
  <si>
    <t>WDH Audit 20% (Stunden)</t>
  </si>
  <si>
    <t>Kompakt 10% (Stunden)</t>
  </si>
  <si>
    <t>gemeinnützig 20% ext Verrechnungssatz</t>
  </si>
  <si>
    <t>BWA</t>
  </si>
  <si>
    <t>VA</t>
  </si>
  <si>
    <t>Aufwand</t>
  </si>
  <si>
    <t>DB</t>
  </si>
  <si>
    <t>Verwaltungabgabe VA</t>
  </si>
  <si>
    <t>berechneter Grundaufwand:</t>
  </si>
  <si>
    <t>interne Kosten</t>
  </si>
  <si>
    <t>Abgaben</t>
  </si>
  <si>
    <t>ext</t>
  </si>
  <si>
    <t>Region</t>
  </si>
  <si>
    <t>Delta  EUR</t>
  </si>
  <si>
    <t>Delta  %</t>
  </si>
  <si>
    <t>Stunden</t>
  </si>
  <si>
    <t>Delta %</t>
  </si>
  <si>
    <t>Z1 Zusatzaufwand</t>
  </si>
  <si>
    <t>Z2 Zusatzaufwand</t>
  </si>
  <si>
    <t>G2 Grundaufwand</t>
  </si>
  <si>
    <t>G1 Grundaufwand</t>
  </si>
  <si>
    <t>interner StdSatz</t>
  </si>
  <si>
    <t>Sprache</t>
  </si>
  <si>
    <t>Matrix</t>
  </si>
  <si>
    <t>Format</t>
  </si>
  <si>
    <t>CH</t>
  </si>
  <si>
    <t>DA</t>
  </si>
  <si>
    <t>IT</t>
  </si>
  <si>
    <t>ES</t>
  </si>
  <si>
    <t>Sprachen</t>
  </si>
  <si>
    <t>de</t>
  </si>
  <si>
    <t>en</t>
  </si>
  <si>
    <t>it</t>
  </si>
  <si>
    <t>es</t>
  </si>
  <si>
    <t>M5.0</t>
  </si>
  <si>
    <t>M5.1</t>
  </si>
  <si>
    <t>G1.2</t>
  </si>
  <si>
    <t>V</t>
  </si>
  <si>
    <t>K</t>
  </si>
  <si>
    <t>G</t>
  </si>
  <si>
    <t>Bezeichner</t>
  </si>
  <si>
    <t>Vorlage</t>
  </si>
  <si>
    <t>M5.0 Vollbilanz</t>
  </si>
  <si>
    <t>Vollbilanz</t>
  </si>
  <si>
    <t>Kompaktbilanz</t>
  </si>
  <si>
    <t>Lookup</t>
  </si>
  <si>
    <t>Full Balance</t>
  </si>
  <si>
    <t>Balancio completto</t>
  </si>
  <si>
    <t>Balancio compacto</t>
  </si>
  <si>
    <t>Compact Balance</t>
  </si>
  <si>
    <t>h</t>
  </si>
  <si>
    <t>EUR</t>
  </si>
  <si>
    <t>extStdSatz EUR</t>
  </si>
  <si>
    <t>PMV02 h</t>
  </si>
  <si>
    <t>Preis EUR</t>
  </si>
  <si>
    <t>EXCEL Alt EUR</t>
  </si>
  <si>
    <t>PMV02 EUR</t>
  </si>
  <si>
    <t>Eingabefelder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</si>
</sst>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4" fontId="0" fillId="4" borderId="0" xfId="0" applyNumberFormat="1" applyFill="1"/>
    <xf numFmtId="0" fontId="0" fillId="5" borderId="0" xfId="0" applyFill="1"/>
    <xf numFmtId="0" fontId="0" fillId="6" borderId="0" xfId="0" applyFill="1"/>
    <xf numFmtId="4" fontId="0" fillId="6" borderId="0" xfId="0" applyNumberFormat="1" applyFill="1"/>
    <xf numFmtId="0" fontId="0" fillId="7" borderId="0" xfId="0" applyFill="1"/>
    <xf numFmtId="4" fontId="0" fillId="7" borderId="0" xfId="0" applyNumberFormat="1" applyFill="1"/>
    <xf numFmtId="0" fontId="0" fillId="8" borderId="0" xfId="0" applyFill="1"/>
    <xf numFmtId="4" fontId="0" fillId="8" borderId="0" xfId="0" applyNumberFormat="1" applyFill="1"/>
    <xf numFmtId="0" fontId="3" fillId="5" borderId="1" xfId="0" applyFont="1" applyFill="1" applyBorder="1"/>
    <xf numFmtId="4" fontId="0" fillId="5" borderId="2" xfId="0" applyNumberFormat="1" applyFill="1" applyBorder="1"/>
    <xf numFmtId="0" fontId="0" fillId="0" borderId="3" xfId="0" applyBorder="1"/>
    <xf numFmtId="0" fontId="0" fillId="5" borderId="4" xfId="0" applyFill="1" applyBorder="1"/>
    <xf numFmtId="0" fontId="0" fillId="0" borderId="4" xfId="0" applyBorder="1"/>
    <xf numFmtId="0" fontId="0" fillId="5" borderId="5" xfId="0" applyFill="1" applyBorder="1"/>
    <xf numFmtId="0" fontId="0" fillId="0" borderId="6" xfId="0" applyBorder="1"/>
    <xf numFmtId="0" fontId="0" fillId="5" borderId="7" xfId="0" applyFill="1" applyBorder="1"/>
    <xf numFmtId="0" fontId="0" fillId="0" borderId="8" xfId="0" applyBorder="1"/>
    <xf numFmtId="0" fontId="0" fillId="5" borderId="9" xfId="0" applyFill="1" applyBorder="1"/>
    <xf numFmtId="0" fontId="0" fillId="0" borderId="9" xfId="0" applyBorder="1"/>
    <xf numFmtId="0" fontId="0" fillId="5" borderId="10" xfId="0" applyFill="1" applyBorder="1"/>
    <xf numFmtId="0" fontId="0" fillId="0" borderId="11" xfId="0" applyBorder="1"/>
    <xf numFmtId="0" fontId="0" fillId="5" borderId="12" xfId="0" applyFill="1" applyBorder="1"/>
    <xf numFmtId="0" fontId="0" fillId="0" borderId="12" xfId="0" applyBorder="1"/>
    <xf numFmtId="0" fontId="0" fillId="5" borderId="13" xfId="0" applyFill="1" applyBorder="1"/>
    <xf numFmtId="4" fontId="0" fillId="5" borderId="14" xfId="0" applyNumberFormat="1" applyFill="1" applyBorder="1"/>
    <xf numFmtId="4" fontId="0" fillId="5" borderId="15" xfId="0" applyNumberFormat="1" applyFill="1" applyBorder="1"/>
    <xf numFmtId="0" fontId="0" fillId="0" borderId="16" xfId="0" applyBorder="1"/>
    <xf numFmtId="4" fontId="0" fillId="7" borderId="16" xfId="0" applyNumberFormat="1" applyFill="1" applyBorder="1"/>
    <xf numFmtId="4" fontId="0" fillId="0" borderId="16" xfId="0" applyNumberFormat="1" applyBorder="1"/>
    <xf numFmtId="4" fontId="0" fillId="6" borderId="16" xfId="0" applyNumberFormat="1" applyFill="1" applyBorder="1"/>
    <xf numFmtId="4" fontId="0" fillId="2" borderId="16" xfId="0" applyNumberFormat="1" applyFill="1" applyBorder="1"/>
    <xf numFmtId="4" fontId="0" fillId="5" borderId="17" xfId="0" applyNumberFormat="1" applyFill="1" applyBorder="1"/>
    <xf numFmtId="4" fontId="0" fillId="8" borderId="16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Sinusverlauf der Zahlenbasis log10</a:t>
            </a:r>
          </a:p>
        </c:rich>
      </c:tx>
      <c:layout>
        <c:manualLayout>
          <c:xMode val="edge"/>
          <c:yMode val="edge"/>
          <c:x val="0.288112096749505"/>
          <c:y val="3.1189077437731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'FTE Basis (aktuell)'!$F$9:$F$32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75</c:v>
                </c:pt>
                <c:pt idx="10">
                  <c:v>100</c:v>
                </c:pt>
                <c:pt idx="11">
                  <c:v>150</c:v>
                </c:pt>
                <c:pt idx="12">
                  <c:v>200</c:v>
                </c:pt>
                <c:pt idx="13">
                  <c:v>225</c:v>
                </c:pt>
                <c:pt idx="14">
                  <c:v>250</c:v>
                </c:pt>
                <c:pt idx="15">
                  <c:v>375</c:v>
                </c:pt>
                <c:pt idx="16">
                  <c:v>500</c:v>
                </c:pt>
                <c:pt idx="17">
                  <c:v>1000</c:v>
                </c:pt>
                <c:pt idx="18">
                  <c:v>1500</c:v>
                </c:pt>
                <c:pt idx="19">
                  <c:v>2000</c:v>
                </c:pt>
                <c:pt idx="20">
                  <c:v>2500</c:v>
                </c:pt>
                <c:pt idx="21">
                  <c:v>5000</c:v>
                </c:pt>
                <c:pt idx="22">
                  <c:v>7500</c:v>
                </c:pt>
                <c:pt idx="23">
                  <c:v>10000</c:v>
                </c:pt>
              </c:numCache>
            </c:numRef>
          </c:xVal>
          <c:yVal>
            <c:numRef>
              <c:f>'FTE Basis (aktuell)'!$G$9:$G$32</c:f>
              <c:numCache>
                <c:formatCode>General</c:formatCode>
                <c:ptCount val="24"/>
                <c:pt idx="0">
                  <c:v>0</c:v>
                </c:pt>
                <c:pt idx="1">
                  <c:v>3.2984903160081513E-2</c:v>
                </c:pt>
                <c:pt idx="2">
                  <c:v>0.17568988240589745</c:v>
                </c:pt>
                <c:pt idx="3">
                  <c:v>0.35403226821268707</c:v>
                </c:pt>
                <c:pt idx="4">
                  <c:v>0.48397835725188099</c:v>
                </c:pt>
                <c:pt idx="5">
                  <c:v>0.58666674025710064</c:v>
                </c:pt>
                <c:pt idx="6">
                  <c:v>0.74491947960781002</c:v>
                </c:pt>
                <c:pt idx="7">
                  <c:v>0.86591987300705564</c:v>
                </c:pt>
                <c:pt idx="8">
                  <c:v>0.96425951050690739</c:v>
                </c:pt>
                <c:pt idx="9">
                  <c:v>1.1517897718397625</c:v>
                </c:pt>
                <c:pt idx="10">
                  <c:v>1.2907902259149284</c:v>
                </c:pt>
                <c:pt idx="11">
                  <c:v>1.4933699929782875</c:v>
                </c:pt>
                <c:pt idx="12">
                  <c:v>1.6407141570413295</c:v>
                </c:pt>
                <c:pt idx="13">
                  <c:v>1.7016783787192946</c:v>
                </c:pt>
                <c:pt idx="14">
                  <c:v>2.6149557270218811</c:v>
                </c:pt>
                <c:pt idx="15">
                  <c:v>2.8714490988968802</c:v>
                </c:pt>
                <c:pt idx="16">
                  <c:v>3.0436172897015377</c:v>
                </c:pt>
                <c:pt idx="17">
                  <c:v>3.4142135623730949</c:v>
                </c:pt>
                <c:pt idx="18">
                  <c:v>3.5956753045602721</c:v>
                </c:pt>
                <c:pt idx="19">
                  <c:v>3.7061251280712142</c:v>
                </c:pt>
                <c:pt idx="20">
                  <c:v>3.7805416820493685</c:v>
                </c:pt>
                <c:pt idx="21">
                  <c:v>3.9443615101234055</c:v>
                </c:pt>
                <c:pt idx="22">
                  <c:v>3.990378883456271</c:v>
                </c:pt>
                <c:pt idx="23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98-4669-99C0-94F4ADCFF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670208"/>
        <c:axId val="833673088"/>
      </c:scatterChart>
      <c:valAx>
        <c:axId val="8336702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3673088"/>
        <c:crosses val="autoZero"/>
        <c:crossBetween val="midCat"/>
      </c:valAx>
      <c:valAx>
        <c:axId val="833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367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Preisverlauf nach FTE und Aufwand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'FTE Basis (aktuell)'!$P$9:$P$32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75</c:v>
                </c:pt>
                <c:pt idx="10">
                  <c:v>100</c:v>
                </c:pt>
                <c:pt idx="11">
                  <c:v>150</c:v>
                </c:pt>
                <c:pt idx="12">
                  <c:v>200</c:v>
                </c:pt>
                <c:pt idx="13">
                  <c:v>225</c:v>
                </c:pt>
                <c:pt idx="14">
                  <c:v>250</c:v>
                </c:pt>
                <c:pt idx="15">
                  <c:v>375</c:v>
                </c:pt>
                <c:pt idx="16">
                  <c:v>500</c:v>
                </c:pt>
                <c:pt idx="17">
                  <c:v>1000</c:v>
                </c:pt>
                <c:pt idx="18">
                  <c:v>1500</c:v>
                </c:pt>
                <c:pt idx="19">
                  <c:v>2000</c:v>
                </c:pt>
                <c:pt idx="20">
                  <c:v>2500</c:v>
                </c:pt>
                <c:pt idx="21">
                  <c:v>5000</c:v>
                </c:pt>
                <c:pt idx="22">
                  <c:v>7500</c:v>
                </c:pt>
                <c:pt idx="23">
                  <c:v>10000</c:v>
                </c:pt>
              </c:numCache>
            </c:numRef>
          </c:xVal>
          <c:yVal>
            <c:numRef>
              <c:f>'FTE Basis (aktuell)'!$Q$9:$Q$32</c:f>
              <c:numCache>
                <c:formatCode>#,##0.00</c:formatCode>
                <c:ptCount val="24"/>
                <c:pt idx="0">
                  <c:v>1050</c:v>
                </c:pt>
                <c:pt idx="1">
                  <c:v>1125.8421093179945</c:v>
                </c:pt>
                <c:pt idx="2">
                  <c:v>1461.0304479505608</c:v>
                </c:pt>
                <c:pt idx="3">
                  <c:v>1896.0637816870878</c:v>
                </c:pt>
                <c:pt idx="4">
                  <c:v>2224.3354429068022</c:v>
                </c:pt>
                <c:pt idx="5">
                  <c:v>2490.4819706386829</c:v>
                </c:pt>
                <c:pt idx="6">
                  <c:v>2912.279463942964</c:v>
                </c:pt>
                <c:pt idx="7">
                  <c:v>3244.3112398969815</c:v>
                </c:pt>
                <c:pt idx="8">
                  <c:v>3520.240640326419</c:v>
                </c:pt>
                <c:pt idx="9">
                  <c:v>4061.5394993943855</c:v>
                </c:pt>
                <c:pt idx="10">
                  <c:v>4475.5526627828103</c:v>
                </c:pt>
                <c:pt idx="11">
                  <c:v>5098.4419246099751</c:v>
                </c:pt>
                <c:pt idx="12">
                  <c:v>5566.0268372791716</c:v>
                </c:pt>
                <c:pt idx="13">
                  <c:v>5763.0715475015149</c:v>
                </c:pt>
                <c:pt idx="14">
                  <c:v>6897.7989055738635</c:v>
                </c:pt>
                <c:pt idx="15">
                  <c:v>7944.8420445545562</c:v>
                </c:pt>
                <c:pt idx="16">
                  <c:v>8663.1559621212346</c:v>
                </c:pt>
                <c:pt idx="17">
                  <c:v>10251.585130146568</c:v>
                </c:pt>
                <c:pt idx="18">
                  <c:v>11050.393630484763</c:v>
                </c:pt>
                <c:pt idx="19">
                  <c:v>11543.37295288204</c:v>
                </c:pt>
                <c:pt idx="20">
                  <c:v>11878.411164444309</c:v>
                </c:pt>
                <c:pt idx="21">
                  <c:v>12624.156646395606</c:v>
                </c:pt>
                <c:pt idx="22">
                  <c:v>12835.666091568955</c:v>
                </c:pt>
                <c:pt idx="23">
                  <c:v>12880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F5-4063-8E3E-6A7E234B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671288"/>
        <c:axId val="833667688"/>
      </c:scatterChart>
      <c:valAx>
        <c:axId val="83367128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3667688"/>
        <c:crossesAt val="0"/>
        <c:crossBetween val="midCat"/>
      </c:valAx>
      <c:valAx>
        <c:axId val="83366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3671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193221</xdr:colOff>
      <xdr:row>41</xdr:row>
      <xdr:rowOff>163286</xdr:rowOff>
    </xdr:from>
    <xdr:to>
      <xdr:col>30</xdr:col>
      <xdr:colOff>95250</xdr:colOff>
      <xdr:row>50</xdr:row>
      <xdr:rowOff>96611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1D25900-0592-4608-B94E-F18329908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283710</xdr:colOff>
      <xdr:row>33</xdr:row>
      <xdr:rowOff>124504</xdr:rowOff>
    </xdr:from>
    <xdr:to>
      <xdr:col>19</xdr:col>
      <xdr:colOff>161926</xdr:colOff>
      <xdr:row>48</xdr:row>
      <xdr:rowOff>10204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B9904CA-C720-4AFF-9CA8-4F8E627E6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30DB-73D5-4CD0-B69F-1519B895403F}">
  <dimension ref="B1:AG64"/>
  <sheetViews>
    <sheetView tabSelected="1" zoomScale="90" zoomScaleNormal="90" workbookViewId="0">
      <selection activeCell="T3" sqref="T3"/>
    </sheetView>
  </sheetViews>
  <sheetFormatPr baseColWidth="10" defaultRowHeight="15" x14ac:dyDescent="0.25"/>
  <cols>
    <col min="3" max="3" width="9.85546875" customWidth="1"/>
    <col min="9" max="9" width="15.140625" customWidth="1"/>
    <col min="10" max="10" width="5.42578125" customWidth="1"/>
    <col min="11" max="11" width="19.5703125" customWidth="1"/>
    <col min="13" max="13" width="3.7109375" customWidth="1"/>
    <col min="17" max="17" width="15.7109375" customWidth="1"/>
    <col min="18" max="18" width="12" customWidth="1"/>
    <col min="19" max="19" width="9.42578125" customWidth="1"/>
    <col min="20" max="20" width="15.7109375" customWidth="1"/>
    <col min="21" max="21" width="13" customWidth="1"/>
    <col min="30" max="33" width="0" hidden="1" customWidth="1"/>
  </cols>
  <sheetData>
    <row r="1" spans="2:33" x14ac:dyDescent="0.25">
      <c r="N1" t="s">
        <v>19</v>
      </c>
      <c r="P1" t="s">
        <v>20</v>
      </c>
      <c r="Q1" t="s">
        <v>21</v>
      </c>
    </row>
    <row r="2" spans="2:33" x14ac:dyDescent="0.25">
      <c r="B2" s="5" t="s">
        <v>67</v>
      </c>
      <c r="C2" s="5"/>
      <c r="H2" t="s">
        <v>18</v>
      </c>
      <c r="N2">
        <f>W9*AA3</f>
        <v>750</v>
      </c>
      <c r="P2">
        <f>N2+N2*AA4+(N2+N2*AA4)*AA5</f>
        <v>990</v>
      </c>
      <c r="Q2">
        <f>P2/W9</f>
        <v>99</v>
      </c>
    </row>
    <row r="3" spans="2:33" ht="15.75" thickBot="1" x14ac:dyDescent="0.3">
      <c r="G3" t="s">
        <v>22</v>
      </c>
      <c r="H3" s="5">
        <v>1</v>
      </c>
      <c r="Q3" s="8" t="s">
        <v>12</v>
      </c>
      <c r="R3" s="8"/>
      <c r="T3" s="5">
        <v>1</v>
      </c>
      <c r="V3">
        <v>1</v>
      </c>
      <c r="Y3" t="s">
        <v>31</v>
      </c>
      <c r="AA3">
        <f>75*$H$3</f>
        <v>75</v>
      </c>
      <c r="AG3">
        <f>AA3*(T3+V3)/2</f>
        <v>75</v>
      </c>
    </row>
    <row r="4" spans="2:33" x14ac:dyDescent="0.25">
      <c r="G4" s="14" t="s">
        <v>5</v>
      </c>
      <c r="H4" s="15">
        <v>105</v>
      </c>
      <c r="I4" s="16">
        <f>H4*$H$3</f>
        <v>105</v>
      </c>
      <c r="J4" s="16" t="s">
        <v>61</v>
      </c>
      <c r="K4" s="16" t="s">
        <v>30</v>
      </c>
      <c r="L4" s="17">
        <v>10</v>
      </c>
      <c r="M4" t="s">
        <v>60</v>
      </c>
      <c r="Q4" s="6" t="s">
        <v>10</v>
      </c>
      <c r="R4" s="6"/>
      <c r="T4" s="5">
        <v>1</v>
      </c>
      <c r="V4">
        <v>1</v>
      </c>
      <c r="Y4" t="s">
        <v>17</v>
      </c>
      <c r="AA4">
        <v>0.2</v>
      </c>
      <c r="AG4">
        <f>AA4*(T3+V3)/2</f>
        <v>0.2</v>
      </c>
    </row>
    <row r="5" spans="2:33" ht="15.75" thickBot="1" x14ac:dyDescent="0.3">
      <c r="G5" s="18" t="s">
        <v>4</v>
      </c>
      <c r="H5" s="5">
        <v>55</v>
      </c>
      <c r="I5">
        <f t="shared" ref="I5:I7" si="0">H5*$H$3</f>
        <v>55</v>
      </c>
      <c r="J5" t="s">
        <v>61</v>
      </c>
      <c r="K5" t="s">
        <v>27</v>
      </c>
      <c r="L5" s="19">
        <v>82</v>
      </c>
      <c r="M5" t="s">
        <v>60</v>
      </c>
      <c r="Q5" s="6" t="s">
        <v>11</v>
      </c>
      <c r="R5" s="6"/>
      <c r="T5" s="5">
        <v>1</v>
      </c>
      <c r="V5">
        <v>1</v>
      </c>
      <c r="Y5" t="s">
        <v>13</v>
      </c>
      <c r="AA5">
        <v>0.1</v>
      </c>
      <c r="AG5">
        <f>AA5*(T3+V3)/2</f>
        <v>0.1</v>
      </c>
    </row>
    <row r="6" spans="2:33" x14ac:dyDescent="0.25">
      <c r="G6" s="20" t="s">
        <v>5</v>
      </c>
      <c r="H6" s="21">
        <v>110</v>
      </c>
      <c r="I6" s="22">
        <f t="shared" si="0"/>
        <v>110</v>
      </c>
      <c r="J6" s="22" t="s">
        <v>61</v>
      </c>
      <c r="K6" s="22" t="s">
        <v>29</v>
      </c>
      <c r="L6" s="23">
        <v>-20</v>
      </c>
      <c r="M6" t="s">
        <v>60</v>
      </c>
    </row>
    <row r="7" spans="2:33" ht="15.75" thickBot="1" x14ac:dyDescent="0.3">
      <c r="G7" s="24" t="s">
        <v>4</v>
      </c>
      <c r="H7" s="25">
        <v>30</v>
      </c>
      <c r="I7" s="26">
        <f t="shared" si="0"/>
        <v>30</v>
      </c>
      <c r="J7" s="26" t="s">
        <v>61</v>
      </c>
      <c r="K7" s="26" t="s">
        <v>28</v>
      </c>
      <c r="L7" s="27">
        <v>112</v>
      </c>
      <c r="M7" t="s">
        <v>60</v>
      </c>
      <c r="O7" t="s">
        <v>25</v>
      </c>
    </row>
    <row r="8" spans="2:33" x14ac:dyDescent="0.25">
      <c r="C8" t="s">
        <v>2</v>
      </c>
      <c r="D8" t="s">
        <v>1</v>
      </c>
      <c r="E8" t="s">
        <v>0</v>
      </c>
      <c r="F8" t="s">
        <v>2</v>
      </c>
      <c r="G8" t="s">
        <v>3</v>
      </c>
      <c r="I8" s="9" t="s">
        <v>62</v>
      </c>
      <c r="L8" s="7" t="s">
        <v>25</v>
      </c>
      <c r="N8" t="s">
        <v>26</v>
      </c>
      <c r="O8" t="s">
        <v>63</v>
      </c>
      <c r="P8" t="s">
        <v>2</v>
      </c>
      <c r="Q8" s="12" t="s">
        <v>64</v>
      </c>
      <c r="R8" t="s">
        <v>23</v>
      </c>
      <c r="S8" t="s">
        <v>24</v>
      </c>
      <c r="T8" t="s">
        <v>65</v>
      </c>
      <c r="U8" t="s">
        <v>66</v>
      </c>
      <c r="V8" s="8" t="s">
        <v>9</v>
      </c>
      <c r="W8" s="6" t="s">
        <v>8</v>
      </c>
      <c r="X8" s="10" t="s">
        <v>7</v>
      </c>
      <c r="Y8" t="s">
        <v>13</v>
      </c>
      <c r="Z8" t="s">
        <v>14</v>
      </c>
      <c r="AA8" t="s">
        <v>15</v>
      </c>
      <c r="AB8" t="s">
        <v>16</v>
      </c>
      <c r="AD8" t="s">
        <v>13</v>
      </c>
      <c r="AE8" t="s">
        <v>14</v>
      </c>
      <c r="AF8" t="s">
        <v>15</v>
      </c>
      <c r="AG8" t="s">
        <v>16</v>
      </c>
    </row>
    <row r="9" spans="2:33" x14ac:dyDescent="0.25">
      <c r="C9">
        <v>1</v>
      </c>
      <c r="D9">
        <f t="shared" ref="D9:D32" si="1">LOG10(C9)</f>
        <v>0</v>
      </c>
      <c r="E9">
        <f>D9/2.6*PI()</f>
        <v>0</v>
      </c>
      <c r="F9">
        <f>C9</f>
        <v>1</v>
      </c>
      <c r="G9">
        <f>2*SIN(0.5*(E9-PI()))+2</f>
        <v>0</v>
      </c>
      <c r="I9" s="9">
        <f>$I$4+G9*$I$5/4</f>
        <v>105</v>
      </c>
      <c r="J9" s="1"/>
      <c r="L9" s="7">
        <f>$L$4+G9*$L$5/4</f>
        <v>10</v>
      </c>
      <c r="M9" s="1"/>
      <c r="N9" s="1">
        <f>(L9-O9)/L9*100</f>
        <v>0</v>
      </c>
      <c r="O9" s="1">
        <v>10</v>
      </c>
      <c r="P9">
        <f>C9</f>
        <v>1</v>
      </c>
      <c r="Q9" s="13">
        <f>I9*L9</f>
        <v>1050</v>
      </c>
      <c r="R9" s="1">
        <f>Q9-U9</f>
        <v>0</v>
      </c>
      <c r="S9" s="1">
        <f>R9/Q9*100</f>
        <v>0</v>
      </c>
      <c r="T9">
        <v>1050</v>
      </c>
      <c r="U9">
        <v>1050</v>
      </c>
      <c r="V9" s="9">
        <f>I9*$T$3</f>
        <v>105</v>
      </c>
      <c r="W9" s="7">
        <f>L9*$T$4*$T$5</f>
        <v>10</v>
      </c>
      <c r="X9" s="11">
        <f>V9*W9</f>
        <v>1050</v>
      </c>
      <c r="Y9" s="1">
        <f>X9*$AA$5</f>
        <v>105</v>
      </c>
      <c r="Z9" s="1">
        <f>(X9-Y9)*$AA$4</f>
        <v>189</v>
      </c>
      <c r="AA9" s="1">
        <f>W9*$AA$3</f>
        <v>750</v>
      </c>
      <c r="AB9" s="1">
        <f>X9-Y9-Z9-AA9</f>
        <v>6</v>
      </c>
      <c r="AD9" s="1">
        <f t="shared" ref="AD9:AD32" si="2">X9*$AG$5</f>
        <v>105</v>
      </c>
      <c r="AE9" s="1">
        <f t="shared" ref="AE9:AE32" si="3">(X9-AD9)*$AG$4</f>
        <v>189</v>
      </c>
      <c r="AF9" s="1">
        <f t="shared" ref="AF9:AF32" si="4">W9*$AG$3</f>
        <v>750</v>
      </c>
      <c r="AG9" s="1">
        <f>X9-AD9-AE9-AF9</f>
        <v>6</v>
      </c>
    </row>
    <row r="10" spans="2:33" x14ac:dyDescent="0.25">
      <c r="C10">
        <v>2</v>
      </c>
      <c r="D10">
        <f t="shared" si="1"/>
        <v>0.3010299956639812</v>
      </c>
      <c r="E10">
        <f t="shared" ref="E10:E22" si="5">D10/2.6*PI()</f>
        <v>0.36373600880312712</v>
      </c>
      <c r="F10">
        <f t="shared" ref="F10:F32" si="6">C10</f>
        <v>2</v>
      </c>
      <c r="G10">
        <f>2*SIN(0.5*(E10-PI()))+2</f>
        <v>3.2984903160081513E-2</v>
      </c>
      <c r="I10" s="9">
        <f t="shared" ref="I10:I22" si="7">$I$4+G10*$I$5/4</f>
        <v>105.45354241845112</v>
      </c>
      <c r="J10" s="1"/>
      <c r="L10" s="7">
        <f t="shared" ref="L10:L22" si="8">$L$4+G10*$L$5/4</f>
        <v>10.676190514781672</v>
      </c>
      <c r="M10" s="1"/>
      <c r="N10" s="2">
        <f t="shared" ref="N10:N32" si="9">(L10-O10)/L10*100</f>
        <v>6.3336310254622665</v>
      </c>
      <c r="O10" s="1">
        <v>10</v>
      </c>
      <c r="P10">
        <f t="shared" ref="P10:P32" si="10">C10</f>
        <v>2</v>
      </c>
      <c r="Q10" s="13">
        <f t="shared" ref="Q10:Q32" si="11">I10*L10</f>
        <v>1125.8421093179945</v>
      </c>
      <c r="R10" s="1">
        <f t="shared" ref="R10:R32" si="12">Q10-U10</f>
        <v>75.842109317994527</v>
      </c>
      <c r="S10" s="2">
        <f>R10/Q10*100</f>
        <v>6.7364782939179344</v>
      </c>
      <c r="T10">
        <v>1151</v>
      </c>
      <c r="U10">
        <v>1050</v>
      </c>
      <c r="V10" s="9">
        <f t="shared" ref="V10:V32" si="13">I10*$T$3</f>
        <v>105.45354241845112</v>
      </c>
      <c r="W10" s="7">
        <f t="shared" ref="W10:W32" si="14">L10*$T$4*$T$5</f>
        <v>10.676190514781672</v>
      </c>
      <c r="X10" s="11">
        <f t="shared" ref="X10:X32" si="15">V10*W10</f>
        <v>1125.8421093179945</v>
      </c>
      <c r="Y10" s="1">
        <f t="shared" ref="Y10:Y32" si="16">X10*$AA$5</f>
        <v>112.58421093179946</v>
      </c>
      <c r="Z10" s="1">
        <f t="shared" ref="Z10:Z32" si="17">(X10-Y10)*$AA$4</f>
        <v>202.65157967723903</v>
      </c>
      <c r="AA10" s="1">
        <f t="shared" ref="AA10:AA32" si="18">W10*$AA$3</f>
        <v>800.71428860862534</v>
      </c>
      <c r="AB10" s="1">
        <f t="shared" ref="AB10:AB32" si="19">X10-Y10-Z10-AA10</f>
        <v>9.8920301003306577</v>
      </c>
      <c r="AD10" s="1">
        <f t="shared" si="2"/>
        <v>112.58421093179946</v>
      </c>
      <c r="AE10" s="1">
        <f t="shared" si="3"/>
        <v>202.65157967723903</v>
      </c>
      <c r="AF10" s="1">
        <f t="shared" si="4"/>
        <v>800.71428860862534</v>
      </c>
      <c r="AG10" s="1">
        <f t="shared" ref="AG10:AG32" si="20">X10-AD10-AE10-AF10</f>
        <v>9.8920301003306577</v>
      </c>
    </row>
    <row r="11" spans="2:33" x14ac:dyDescent="0.25">
      <c r="C11">
        <v>5</v>
      </c>
      <c r="D11">
        <f t="shared" si="1"/>
        <v>0.69897000433601886</v>
      </c>
      <c r="E11">
        <f t="shared" si="5"/>
        <v>0.84456885796217795</v>
      </c>
      <c r="F11">
        <f t="shared" si="6"/>
        <v>5</v>
      </c>
      <c r="G11">
        <f t="shared" ref="G11:G32" si="21">2*SIN(0.5*(E11-PI()))+2</f>
        <v>0.17568988240589745</v>
      </c>
      <c r="I11" s="9">
        <f t="shared" si="7"/>
        <v>107.41573588308108</v>
      </c>
      <c r="J11" s="1"/>
      <c r="L11" s="7">
        <f t="shared" si="8"/>
        <v>13.601642589320898</v>
      </c>
      <c r="M11" s="1"/>
      <c r="N11" s="3">
        <f t="shared" si="9"/>
        <v>22.068236020828746</v>
      </c>
      <c r="O11" s="1">
        <v>10.6</v>
      </c>
      <c r="P11">
        <f t="shared" si="10"/>
        <v>5</v>
      </c>
      <c r="Q11" s="13">
        <f t="shared" si="11"/>
        <v>1461.0304479505608</v>
      </c>
      <c r="R11" s="1">
        <f t="shared" si="12"/>
        <v>299.03044795056076</v>
      </c>
      <c r="S11" s="3">
        <f t="shared" ref="S11:S32" si="22">R11/Q11*100</f>
        <v>20.46709213829331</v>
      </c>
      <c r="T11">
        <v>1320</v>
      </c>
      <c r="U11">
        <v>1162</v>
      </c>
      <c r="V11" s="9">
        <f t="shared" si="13"/>
        <v>107.41573588308108</v>
      </c>
      <c r="W11" s="7">
        <f t="shared" si="14"/>
        <v>13.601642589320898</v>
      </c>
      <c r="X11" s="11">
        <f t="shared" si="15"/>
        <v>1461.0304479505608</v>
      </c>
      <c r="Y11" s="1">
        <f t="shared" si="16"/>
        <v>146.10304479505609</v>
      </c>
      <c r="Z11" s="1">
        <f t="shared" si="17"/>
        <v>262.98548063110093</v>
      </c>
      <c r="AA11" s="1">
        <f t="shared" si="18"/>
        <v>1020.1231941990674</v>
      </c>
      <c r="AB11" s="1">
        <f t="shared" si="19"/>
        <v>31.818728325336338</v>
      </c>
      <c r="AD11" s="1">
        <f t="shared" si="2"/>
        <v>146.10304479505609</v>
      </c>
      <c r="AE11" s="1">
        <f t="shared" si="3"/>
        <v>262.98548063110093</v>
      </c>
      <c r="AF11" s="1">
        <f t="shared" si="4"/>
        <v>1020.1231941990674</v>
      </c>
      <c r="AG11" s="1">
        <f t="shared" si="20"/>
        <v>31.818728325336338</v>
      </c>
    </row>
    <row r="12" spans="2:33" x14ac:dyDescent="0.25">
      <c r="C12">
        <v>10</v>
      </c>
      <c r="D12">
        <f t="shared" si="1"/>
        <v>1</v>
      </c>
      <c r="E12">
        <f t="shared" si="5"/>
        <v>1.2083048667653049</v>
      </c>
      <c r="F12">
        <f t="shared" si="6"/>
        <v>10</v>
      </c>
      <c r="G12">
        <f t="shared" si="21"/>
        <v>0.35403226821268707</v>
      </c>
      <c r="I12" s="9">
        <f t="shared" si="7"/>
        <v>109.86794368792445</v>
      </c>
      <c r="J12" s="1"/>
      <c r="L12" s="7">
        <f t="shared" si="8"/>
        <v>17.257661498360086</v>
      </c>
      <c r="M12" s="1"/>
      <c r="N12" s="4">
        <f t="shared" si="9"/>
        <v>30.465665923854729</v>
      </c>
      <c r="O12" s="1">
        <v>12</v>
      </c>
      <c r="P12">
        <f t="shared" si="10"/>
        <v>10</v>
      </c>
      <c r="Q12" s="13">
        <f t="shared" si="11"/>
        <v>1896.0637816870878</v>
      </c>
      <c r="R12" s="1">
        <f t="shared" si="12"/>
        <v>576.06378168708784</v>
      </c>
      <c r="S12" s="4">
        <f t="shared" si="22"/>
        <v>30.382088791048755</v>
      </c>
      <c r="T12">
        <v>1760</v>
      </c>
      <c r="U12">
        <v>1320</v>
      </c>
      <c r="V12" s="9">
        <f t="shared" si="13"/>
        <v>109.86794368792445</v>
      </c>
      <c r="W12" s="7">
        <f t="shared" si="14"/>
        <v>17.257661498360086</v>
      </c>
      <c r="X12" s="11">
        <f t="shared" si="15"/>
        <v>1896.0637816870878</v>
      </c>
      <c r="Y12" s="1">
        <f t="shared" si="16"/>
        <v>189.6063781687088</v>
      </c>
      <c r="Z12" s="1">
        <f t="shared" si="17"/>
        <v>341.29148070367586</v>
      </c>
      <c r="AA12" s="1">
        <f t="shared" si="18"/>
        <v>1294.3246123770064</v>
      </c>
      <c r="AB12" s="1">
        <f t="shared" si="19"/>
        <v>70.841310437696848</v>
      </c>
      <c r="AD12" s="1">
        <f t="shared" si="2"/>
        <v>189.6063781687088</v>
      </c>
      <c r="AE12" s="1">
        <f t="shared" si="3"/>
        <v>341.29148070367586</v>
      </c>
      <c r="AF12" s="1">
        <f t="shared" si="4"/>
        <v>1294.3246123770064</v>
      </c>
      <c r="AG12" s="1">
        <f t="shared" si="20"/>
        <v>70.841310437696848</v>
      </c>
    </row>
    <row r="13" spans="2:33" x14ac:dyDescent="0.25">
      <c r="C13">
        <v>15</v>
      </c>
      <c r="D13">
        <f t="shared" si="1"/>
        <v>1.1760912590556813</v>
      </c>
      <c r="E13">
        <f t="shared" si="5"/>
        <v>1.4210767920771148</v>
      </c>
      <c r="F13">
        <f t="shared" si="6"/>
        <v>15</v>
      </c>
      <c r="G13">
        <f t="shared" si="21"/>
        <v>0.48397835725188099</v>
      </c>
      <c r="I13" s="9">
        <f t="shared" si="7"/>
        <v>111.65470241221337</v>
      </c>
      <c r="J13" s="1"/>
      <c r="L13" s="7">
        <f t="shared" si="8"/>
        <v>19.921556323663559</v>
      </c>
      <c r="M13" s="1"/>
      <c r="N13" s="3">
        <f t="shared" si="9"/>
        <v>9.6456134874415582</v>
      </c>
      <c r="O13" s="1">
        <v>18</v>
      </c>
      <c r="P13">
        <f t="shared" si="10"/>
        <v>15</v>
      </c>
      <c r="Q13" s="13">
        <f t="shared" si="11"/>
        <v>2224.3354429068022</v>
      </c>
      <c r="R13" s="1">
        <f t="shared" si="12"/>
        <v>187.3354429068022</v>
      </c>
      <c r="S13" s="3">
        <f t="shared" si="22"/>
        <v>8.4220859539957171</v>
      </c>
      <c r="T13">
        <v>2017</v>
      </c>
      <c r="U13">
        <v>2037</v>
      </c>
      <c r="V13" s="9">
        <f t="shared" si="13"/>
        <v>111.65470241221337</v>
      </c>
      <c r="W13" s="7">
        <f t="shared" si="14"/>
        <v>19.921556323663559</v>
      </c>
      <c r="X13" s="11">
        <f t="shared" si="15"/>
        <v>2224.3354429068022</v>
      </c>
      <c r="Y13" s="1">
        <f t="shared" si="16"/>
        <v>222.43354429068023</v>
      </c>
      <c r="Z13" s="1">
        <f t="shared" si="17"/>
        <v>400.38037972322445</v>
      </c>
      <c r="AA13" s="1">
        <f t="shared" si="18"/>
        <v>1494.116724274767</v>
      </c>
      <c r="AB13" s="1">
        <f t="shared" si="19"/>
        <v>107.40479461813061</v>
      </c>
      <c r="AD13" s="1">
        <f t="shared" si="2"/>
        <v>222.43354429068023</v>
      </c>
      <c r="AE13" s="1">
        <f t="shared" si="3"/>
        <v>400.38037972322445</v>
      </c>
      <c r="AF13" s="1">
        <f t="shared" si="4"/>
        <v>1494.116724274767</v>
      </c>
      <c r="AG13" s="1">
        <f t="shared" si="20"/>
        <v>107.40479461813061</v>
      </c>
    </row>
    <row r="14" spans="2:33" x14ac:dyDescent="0.25">
      <c r="C14">
        <v>20</v>
      </c>
      <c r="D14">
        <f t="shared" si="1"/>
        <v>1.3010299956639813</v>
      </c>
      <c r="E14">
        <f t="shared" si="5"/>
        <v>1.5720408755684323</v>
      </c>
      <c r="F14">
        <f t="shared" si="6"/>
        <v>20</v>
      </c>
      <c r="G14">
        <f t="shared" si="21"/>
        <v>0.58666674025710064</v>
      </c>
      <c r="I14" s="9">
        <f t="shared" si="7"/>
        <v>113.06666767853514</v>
      </c>
      <c r="J14" s="1"/>
      <c r="L14" s="7">
        <f>$L$4+G14*$L$5/4</f>
        <v>22.026668175270565</v>
      </c>
      <c r="M14" s="1"/>
      <c r="N14" s="3">
        <f t="shared" si="9"/>
        <v>9.2009747418173493</v>
      </c>
      <c r="O14" s="1">
        <v>20</v>
      </c>
      <c r="P14">
        <f t="shared" si="10"/>
        <v>20</v>
      </c>
      <c r="Q14" s="13">
        <f t="shared" si="11"/>
        <v>2490.4819706386829</v>
      </c>
      <c r="R14" s="1">
        <f t="shared" si="12"/>
        <v>207.48197063868292</v>
      </c>
      <c r="S14" s="3">
        <f t="shared" si="22"/>
        <v>8.3309966940043445</v>
      </c>
      <c r="T14">
        <v>2273</v>
      </c>
      <c r="U14">
        <v>2283</v>
      </c>
      <c r="V14" s="9">
        <f t="shared" si="13"/>
        <v>113.06666767853514</v>
      </c>
      <c r="W14" s="7">
        <f t="shared" si="14"/>
        <v>22.026668175270565</v>
      </c>
      <c r="X14" s="11">
        <f t="shared" si="15"/>
        <v>2490.4819706386829</v>
      </c>
      <c r="Y14" s="1">
        <f t="shared" si="16"/>
        <v>249.04819706386832</v>
      </c>
      <c r="Z14" s="1">
        <f t="shared" si="17"/>
        <v>448.28675471496291</v>
      </c>
      <c r="AA14" s="1">
        <f t="shared" si="18"/>
        <v>1652.0001131452923</v>
      </c>
      <c r="AB14" s="1">
        <f t="shared" si="19"/>
        <v>141.14690571455935</v>
      </c>
      <c r="AD14" s="1">
        <f t="shared" si="2"/>
        <v>249.04819706386832</v>
      </c>
      <c r="AE14" s="1">
        <f t="shared" si="3"/>
        <v>448.28675471496291</v>
      </c>
      <c r="AF14" s="1">
        <f t="shared" si="4"/>
        <v>1652.0001131452923</v>
      </c>
      <c r="AG14" s="1">
        <f t="shared" si="20"/>
        <v>141.14690571455935</v>
      </c>
    </row>
    <row r="15" spans="2:33" x14ac:dyDescent="0.25">
      <c r="C15">
        <v>30</v>
      </c>
      <c r="D15">
        <f t="shared" si="1"/>
        <v>1.4771212547196624</v>
      </c>
      <c r="E15">
        <f t="shared" si="5"/>
        <v>1.7848128008802417</v>
      </c>
      <c r="F15">
        <f t="shared" si="6"/>
        <v>30</v>
      </c>
      <c r="G15">
        <f t="shared" si="21"/>
        <v>0.74491947960781002</v>
      </c>
      <c r="I15" s="9">
        <f t="shared" si="7"/>
        <v>115.24264284460739</v>
      </c>
      <c r="J15" s="1"/>
      <c r="L15" s="7">
        <f t="shared" si="8"/>
        <v>25.270849331960108</v>
      </c>
      <c r="M15" s="1"/>
      <c r="N15" s="3">
        <f t="shared" si="9"/>
        <v>8.9860427804781313</v>
      </c>
      <c r="O15" s="1">
        <v>23</v>
      </c>
      <c r="P15">
        <f t="shared" si="10"/>
        <v>30</v>
      </c>
      <c r="Q15" s="13">
        <f t="shared" si="11"/>
        <v>2912.279463942964</v>
      </c>
      <c r="R15" s="1">
        <f t="shared" si="12"/>
        <v>112.27946394296396</v>
      </c>
      <c r="S15" s="3">
        <f t="shared" si="22"/>
        <v>3.8553808222425081</v>
      </c>
      <c r="T15">
        <v>2744</v>
      </c>
      <c r="U15">
        <v>2800</v>
      </c>
      <c r="V15" s="9">
        <f t="shared" si="13"/>
        <v>115.24264284460739</v>
      </c>
      <c r="W15" s="7">
        <f t="shared" si="14"/>
        <v>25.270849331960108</v>
      </c>
      <c r="X15" s="11">
        <f t="shared" si="15"/>
        <v>2912.279463942964</v>
      </c>
      <c r="Y15" s="1">
        <f t="shared" si="16"/>
        <v>291.2279463942964</v>
      </c>
      <c r="Z15" s="1">
        <f t="shared" si="17"/>
        <v>524.21030350973354</v>
      </c>
      <c r="AA15" s="1">
        <f t="shared" si="18"/>
        <v>1895.3136998970081</v>
      </c>
      <c r="AB15" s="1">
        <f t="shared" si="19"/>
        <v>201.52751414192608</v>
      </c>
      <c r="AD15" s="1">
        <f t="shared" si="2"/>
        <v>291.2279463942964</v>
      </c>
      <c r="AE15" s="1">
        <f t="shared" si="3"/>
        <v>524.21030350973354</v>
      </c>
      <c r="AF15" s="1">
        <f t="shared" si="4"/>
        <v>1895.3136998970081</v>
      </c>
      <c r="AG15" s="1">
        <f t="shared" si="20"/>
        <v>201.52751414192608</v>
      </c>
    </row>
    <row r="16" spans="2:33" x14ac:dyDescent="0.25">
      <c r="C16">
        <v>40</v>
      </c>
      <c r="D16">
        <f t="shared" si="1"/>
        <v>1.6020599913279623</v>
      </c>
      <c r="E16">
        <f t="shared" si="5"/>
        <v>1.935776884371559</v>
      </c>
      <c r="F16">
        <f t="shared" si="6"/>
        <v>40</v>
      </c>
      <c r="G16">
        <f t="shared" si="21"/>
        <v>0.86591987300705564</v>
      </c>
      <c r="I16" s="9">
        <f t="shared" si="7"/>
        <v>116.90639825384702</v>
      </c>
      <c r="J16" s="1"/>
      <c r="L16" s="7">
        <f t="shared" si="8"/>
        <v>27.751357396644639</v>
      </c>
      <c r="M16" s="1"/>
      <c r="N16" s="3">
        <f t="shared" si="9"/>
        <v>2.707461786123242</v>
      </c>
      <c r="O16" s="1">
        <v>27</v>
      </c>
      <c r="P16">
        <f t="shared" si="10"/>
        <v>40</v>
      </c>
      <c r="Q16" s="13">
        <f t="shared" si="11"/>
        <v>3244.3112398969815</v>
      </c>
      <c r="R16" s="1">
        <f t="shared" si="12"/>
        <v>44.311239896981533</v>
      </c>
      <c r="S16" s="3">
        <f t="shared" si="22"/>
        <v>1.3658134691907233</v>
      </c>
      <c r="T16">
        <v>3172</v>
      </c>
      <c r="U16">
        <v>3200</v>
      </c>
      <c r="V16" s="9">
        <f t="shared" si="13"/>
        <v>116.90639825384702</v>
      </c>
      <c r="W16" s="7">
        <f t="shared" si="14"/>
        <v>27.751357396644639</v>
      </c>
      <c r="X16" s="11">
        <f t="shared" si="15"/>
        <v>3244.3112398969815</v>
      </c>
      <c r="Y16" s="1">
        <f t="shared" si="16"/>
        <v>324.43112398969816</v>
      </c>
      <c r="Z16" s="1">
        <f t="shared" si="17"/>
        <v>583.97602318145664</v>
      </c>
      <c r="AA16" s="1">
        <f t="shared" si="18"/>
        <v>2081.3518047483481</v>
      </c>
      <c r="AB16" s="1">
        <f t="shared" si="19"/>
        <v>254.5522879774785</v>
      </c>
      <c r="AD16" s="1">
        <f t="shared" si="2"/>
        <v>324.43112398969816</v>
      </c>
      <c r="AE16" s="1">
        <f t="shared" si="3"/>
        <v>583.97602318145664</v>
      </c>
      <c r="AF16" s="1">
        <f t="shared" si="4"/>
        <v>2081.3518047483481</v>
      </c>
      <c r="AG16" s="1">
        <f t="shared" si="20"/>
        <v>254.5522879774785</v>
      </c>
    </row>
    <row r="17" spans="3:33" x14ac:dyDescent="0.25">
      <c r="C17">
        <v>50</v>
      </c>
      <c r="D17">
        <f t="shared" si="1"/>
        <v>1.6989700043360187</v>
      </c>
      <c r="E17">
        <f t="shared" si="5"/>
        <v>2.0528737247274829</v>
      </c>
      <c r="F17">
        <f t="shared" si="6"/>
        <v>50</v>
      </c>
      <c r="G17">
        <f t="shared" si="21"/>
        <v>0.96425951050690739</v>
      </c>
      <c r="I17" s="9">
        <f t="shared" si="7"/>
        <v>118.25856826946998</v>
      </c>
      <c r="J17" s="1"/>
      <c r="L17" s="7">
        <f t="shared" si="8"/>
        <v>29.7673199653916</v>
      </c>
      <c r="M17" s="1"/>
      <c r="N17" s="3">
        <f t="shared" si="9"/>
        <v>-0.78166269210302053</v>
      </c>
      <c r="O17" s="1">
        <v>30</v>
      </c>
      <c r="P17">
        <f t="shared" si="10"/>
        <v>50</v>
      </c>
      <c r="Q17" s="13">
        <f t="shared" si="11"/>
        <v>3520.240640326419</v>
      </c>
      <c r="R17" s="1">
        <f t="shared" si="12"/>
        <v>-79.759359673581002</v>
      </c>
      <c r="S17" s="3">
        <f t="shared" si="22"/>
        <v>-2.2657360056551479</v>
      </c>
      <c r="T17">
        <v>3600</v>
      </c>
      <c r="U17">
        <v>3600</v>
      </c>
      <c r="V17" s="9">
        <f t="shared" si="13"/>
        <v>118.25856826946998</v>
      </c>
      <c r="W17" s="7">
        <f t="shared" si="14"/>
        <v>29.7673199653916</v>
      </c>
      <c r="X17" s="11">
        <f t="shared" si="15"/>
        <v>3520.240640326419</v>
      </c>
      <c r="Y17" s="1">
        <f t="shared" si="16"/>
        <v>352.02406403264195</v>
      </c>
      <c r="Z17" s="1">
        <f t="shared" si="17"/>
        <v>633.64331525875548</v>
      </c>
      <c r="AA17" s="1">
        <f t="shared" si="18"/>
        <v>2232.5489974043699</v>
      </c>
      <c r="AB17" s="1">
        <f t="shared" si="19"/>
        <v>302.0242636306516</v>
      </c>
      <c r="AD17" s="1">
        <f t="shared" si="2"/>
        <v>352.02406403264195</v>
      </c>
      <c r="AE17" s="1">
        <f t="shared" si="3"/>
        <v>633.64331525875548</v>
      </c>
      <c r="AF17" s="1">
        <f t="shared" si="4"/>
        <v>2232.5489974043699</v>
      </c>
      <c r="AG17" s="1">
        <f t="shared" si="20"/>
        <v>302.0242636306516</v>
      </c>
    </row>
    <row r="18" spans="3:33" x14ac:dyDescent="0.25">
      <c r="C18">
        <v>75</v>
      </c>
      <c r="D18">
        <f t="shared" si="1"/>
        <v>1.8750612633917001</v>
      </c>
      <c r="E18">
        <f t="shared" si="5"/>
        <v>2.2656456500392927</v>
      </c>
      <c r="F18">
        <f t="shared" si="6"/>
        <v>75</v>
      </c>
      <c r="G18">
        <f t="shared" si="21"/>
        <v>1.1517897718397625</v>
      </c>
      <c r="I18" s="9">
        <f t="shared" si="7"/>
        <v>120.83710936279674</v>
      </c>
      <c r="J18" s="1"/>
      <c r="L18" s="7">
        <f t="shared" si="8"/>
        <v>33.611690322715134</v>
      </c>
      <c r="M18" s="1"/>
      <c r="N18" s="3">
        <f t="shared" si="9"/>
        <v>-1.1552816105247827</v>
      </c>
      <c r="O18" s="1">
        <v>34</v>
      </c>
      <c r="P18">
        <f t="shared" si="10"/>
        <v>75</v>
      </c>
      <c r="Q18" s="13">
        <f t="shared" si="11"/>
        <v>4061.5394993943855</v>
      </c>
      <c r="R18" s="1">
        <f t="shared" si="12"/>
        <v>-411.46050060561447</v>
      </c>
      <c r="S18" s="2">
        <f t="shared" si="22"/>
        <v>-10.130653676197589</v>
      </c>
      <c r="T18">
        <v>4335</v>
      </c>
      <c r="U18">
        <v>4473</v>
      </c>
      <c r="V18" s="9">
        <f t="shared" si="13"/>
        <v>120.83710936279674</v>
      </c>
      <c r="W18" s="7">
        <f t="shared" si="14"/>
        <v>33.611690322715134</v>
      </c>
      <c r="X18" s="11">
        <f t="shared" si="15"/>
        <v>4061.5394993943855</v>
      </c>
      <c r="Y18" s="1">
        <f t="shared" si="16"/>
        <v>406.15394993943858</v>
      </c>
      <c r="Z18" s="1">
        <f t="shared" si="17"/>
        <v>731.0771098909895</v>
      </c>
      <c r="AA18" s="1">
        <f t="shared" si="18"/>
        <v>2520.8767742036353</v>
      </c>
      <c r="AB18" s="1">
        <f t="shared" si="19"/>
        <v>403.43166536032231</v>
      </c>
      <c r="AD18" s="1">
        <f t="shared" si="2"/>
        <v>406.15394993943858</v>
      </c>
      <c r="AE18" s="1">
        <f t="shared" si="3"/>
        <v>731.0771098909895</v>
      </c>
      <c r="AF18" s="1">
        <f t="shared" si="4"/>
        <v>2520.8767742036353</v>
      </c>
      <c r="AG18" s="1">
        <f t="shared" si="20"/>
        <v>403.43166536032231</v>
      </c>
    </row>
    <row r="19" spans="3:33" x14ac:dyDescent="0.25">
      <c r="C19">
        <v>100</v>
      </c>
      <c r="D19">
        <f t="shared" si="1"/>
        <v>2</v>
      </c>
      <c r="E19">
        <f t="shared" si="5"/>
        <v>2.4166097335306098</v>
      </c>
      <c r="F19">
        <f t="shared" si="6"/>
        <v>100</v>
      </c>
      <c r="G19">
        <f t="shared" si="21"/>
        <v>1.2907902259149284</v>
      </c>
      <c r="I19" s="9">
        <f t="shared" si="7"/>
        <v>122.74836560633027</v>
      </c>
      <c r="J19" s="1"/>
      <c r="L19" s="7">
        <f t="shared" si="8"/>
        <v>36.461199631256036</v>
      </c>
      <c r="M19" s="1"/>
      <c r="N19" s="2">
        <f t="shared" si="9"/>
        <v>-6.9630193038618504</v>
      </c>
      <c r="O19" s="1">
        <v>39</v>
      </c>
      <c r="P19">
        <f t="shared" si="10"/>
        <v>100</v>
      </c>
      <c r="Q19" s="13">
        <f t="shared" si="11"/>
        <v>4475.5526627828103</v>
      </c>
      <c r="R19" s="1">
        <f t="shared" si="12"/>
        <v>-594.44733721718967</v>
      </c>
      <c r="S19" s="2">
        <f t="shared" si="22"/>
        <v>-13.282099039084351</v>
      </c>
      <c r="T19">
        <v>5070</v>
      </c>
      <c r="U19">
        <v>5070</v>
      </c>
      <c r="V19" s="9">
        <f t="shared" si="13"/>
        <v>122.74836560633027</v>
      </c>
      <c r="W19" s="7">
        <f t="shared" si="14"/>
        <v>36.461199631256036</v>
      </c>
      <c r="X19" s="11">
        <f t="shared" si="15"/>
        <v>4475.5526627828103</v>
      </c>
      <c r="Y19" s="1">
        <f t="shared" si="16"/>
        <v>447.55526627828107</v>
      </c>
      <c r="Z19" s="1">
        <f t="shared" si="17"/>
        <v>805.59947930090584</v>
      </c>
      <c r="AA19" s="1">
        <f t="shared" si="18"/>
        <v>2734.5899723442026</v>
      </c>
      <c r="AB19" s="1">
        <f t="shared" si="19"/>
        <v>487.80794485942079</v>
      </c>
      <c r="AD19" s="1">
        <f t="shared" si="2"/>
        <v>447.55526627828107</v>
      </c>
      <c r="AE19" s="1">
        <f t="shared" si="3"/>
        <v>805.59947930090584</v>
      </c>
      <c r="AF19" s="1">
        <f t="shared" si="4"/>
        <v>2734.5899723442026</v>
      </c>
      <c r="AG19" s="1">
        <f t="shared" si="20"/>
        <v>487.80794485942079</v>
      </c>
    </row>
    <row r="20" spans="3:33" x14ac:dyDescent="0.25">
      <c r="C20">
        <v>150</v>
      </c>
      <c r="D20">
        <f t="shared" si="1"/>
        <v>2.1760912590556813</v>
      </c>
      <c r="E20">
        <f t="shared" si="5"/>
        <v>2.6293816588424197</v>
      </c>
      <c r="F20">
        <f t="shared" si="6"/>
        <v>150</v>
      </c>
      <c r="G20">
        <f t="shared" si="21"/>
        <v>1.4933699929782875</v>
      </c>
      <c r="I20" s="9">
        <f t="shared" si="7"/>
        <v>125.53383740345146</v>
      </c>
      <c r="J20" s="1"/>
      <c r="L20" s="7">
        <f t="shared" si="8"/>
        <v>40.614084856054895</v>
      </c>
      <c r="M20" s="1"/>
      <c r="N20" s="2">
        <f t="shared" si="9"/>
        <v>-0.9502002699626797</v>
      </c>
      <c r="O20" s="1">
        <v>41</v>
      </c>
      <c r="P20">
        <f t="shared" si="10"/>
        <v>150</v>
      </c>
      <c r="Q20" s="13">
        <f t="shared" si="11"/>
        <v>5098.4419246099751</v>
      </c>
      <c r="R20" s="1">
        <f t="shared" si="12"/>
        <v>-683.5580753900249</v>
      </c>
      <c r="S20" s="2">
        <f t="shared" si="22"/>
        <v>-13.407195482418215</v>
      </c>
      <c r="T20">
        <v>5527</v>
      </c>
      <c r="U20">
        <v>5782</v>
      </c>
      <c r="V20" s="9">
        <f t="shared" si="13"/>
        <v>125.53383740345146</v>
      </c>
      <c r="W20" s="7">
        <f t="shared" si="14"/>
        <v>40.614084856054895</v>
      </c>
      <c r="X20" s="11">
        <f t="shared" si="15"/>
        <v>5098.4419246099751</v>
      </c>
      <c r="Y20" s="1">
        <f t="shared" si="16"/>
        <v>509.84419246099753</v>
      </c>
      <c r="Z20" s="1">
        <f t="shared" si="17"/>
        <v>917.71954642979551</v>
      </c>
      <c r="AA20" s="1">
        <f t="shared" si="18"/>
        <v>3046.056364204117</v>
      </c>
      <c r="AB20" s="1">
        <f t="shared" si="19"/>
        <v>624.82182151506458</v>
      </c>
      <c r="AD20" s="1">
        <f t="shared" si="2"/>
        <v>509.84419246099753</v>
      </c>
      <c r="AE20" s="1">
        <f t="shared" si="3"/>
        <v>917.71954642979551</v>
      </c>
      <c r="AF20" s="1">
        <f t="shared" si="4"/>
        <v>3046.056364204117</v>
      </c>
      <c r="AG20" s="1">
        <f t="shared" si="20"/>
        <v>624.82182151506458</v>
      </c>
    </row>
    <row r="21" spans="3:33" x14ac:dyDescent="0.25">
      <c r="C21">
        <v>200</v>
      </c>
      <c r="D21">
        <f t="shared" si="1"/>
        <v>2.3010299956639813</v>
      </c>
      <c r="E21">
        <f t="shared" si="5"/>
        <v>2.7803457423337372</v>
      </c>
      <c r="F21">
        <f t="shared" si="6"/>
        <v>200</v>
      </c>
      <c r="G21">
        <f t="shared" si="21"/>
        <v>1.6407141570413295</v>
      </c>
      <c r="I21" s="9">
        <f t="shared" si="7"/>
        <v>127.55981965931828</v>
      </c>
      <c r="J21" s="1"/>
      <c r="L21" s="7">
        <f t="shared" si="8"/>
        <v>43.634640219347254</v>
      </c>
      <c r="M21" s="1"/>
      <c r="N21" s="2">
        <f t="shared" si="9"/>
        <v>1.4544412791235983</v>
      </c>
      <c r="O21" s="1">
        <v>43</v>
      </c>
      <c r="P21">
        <f t="shared" si="10"/>
        <v>200</v>
      </c>
      <c r="Q21" s="13">
        <f t="shared" si="11"/>
        <v>5566.0268372791716</v>
      </c>
      <c r="R21" s="1">
        <f t="shared" si="12"/>
        <v>-544.97316272082844</v>
      </c>
      <c r="S21" s="2">
        <f t="shared" si="22"/>
        <v>-9.7910624338136749</v>
      </c>
      <c r="T21">
        <v>5983</v>
      </c>
      <c r="U21">
        <v>6111</v>
      </c>
      <c r="V21" s="9">
        <f t="shared" si="13"/>
        <v>127.55981965931828</v>
      </c>
      <c r="W21" s="7">
        <f t="shared" si="14"/>
        <v>43.634640219347254</v>
      </c>
      <c r="X21" s="11">
        <f t="shared" si="15"/>
        <v>5566.0268372791716</v>
      </c>
      <c r="Y21" s="1">
        <f t="shared" si="16"/>
        <v>556.60268372791722</v>
      </c>
      <c r="Z21" s="1">
        <f t="shared" si="17"/>
        <v>1001.884830710251</v>
      </c>
      <c r="AA21" s="1">
        <f t="shared" si="18"/>
        <v>3272.5980164510443</v>
      </c>
      <c r="AB21" s="1">
        <f t="shared" si="19"/>
        <v>734.94130638995966</v>
      </c>
      <c r="AD21" s="1">
        <f t="shared" si="2"/>
        <v>556.60268372791722</v>
      </c>
      <c r="AE21" s="1">
        <f t="shared" si="3"/>
        <v>1001.884830710251</v>
      </c>
      <c r="AF21" s="1">
        <f t="shared" si="4"/>
        <v>3272.5980164510443</v>
      </c>
      <c r="AG21" s="1">
        <f t="shared" si="20"/>
        <v>734.94130638995966</v>
      </c>
    </row>
    <row r="22" spans="3:33" x14ac:dyDescent="0.25">
      <c r="C22">
        <v>225</v>
      </c>
      <c r="D22">
        <f t="shared" si="1"/>
        <v>2.3521825181113627</v>
      </c>
      <c r="E22">
        <f t="shared" si="5"/>
        <v>2.8421535841542296</v>
      </c>
      <c r="F22">
        <f t="shared" si="6"/>
        <v>225</v>
      </c>
      <c r="G22">
        <f t="shared" si="21"/>
        <v>1.7016783787192946</v>
      </c>
      <c r="I22" s="9">
        <f t="shared" si="7"/>
        <v>128.39807770739031</v>
      </c>
      <c r="J22" s="1"/>
      <c r="L22" s="7">
        <f t="shared" si="8"/>
        <v>44.884406763745538</v>
      </c>
      <c r="M22" s="1"/>
      <c r="N22" s="2">
        <f t="shared" si="9"/>
        <v>-0.25753539946044224</v>
      </c>
      <c r="O22" s="1">
        <v>45</v>
      </c>
      <c r="P22">
        <f t="shared" si="10"/>
        <v>225</v>
      </c>
      <c r="Q22" s="13">
        <f t="shared" si="11"/>
        <v>5763.0715475015149</v>
      </c>
      <c r="R22" s="1">
        <f t="shared" si="12"/>
        <v>-511.92845249848506</v>
      </c>
      <c r="S22" s="2">
        <f t="shared" si="22"/>
        <v>-8.882909890654112</v>
      </c>
      <c r="T22">
        <v>6275</v>
      </c>
      <c r="U22">
        <v>6275</v>
      </c>
      <c r="V22" s="9">
        <f t="shared" si="13"/>
        <v>128.39807770739031</v>
      </c>
      <c r="W22" s="7">
        <f t="shared" si="14"/>
        <v>44.884406763745538</v>
      </c>
      <c r="X22" s="11">
        <f t="shared" si="15"/>
        <v>5763.0715475015149</v>
      </c>
      <c r="Y22" s="1">
        <f t="shared" si="16"/>
        <v>576.30715475015154</v>
      </c>
      <c r="Z22" s="1">
        <f t="shared" si="17"/>
        <v>1037.3528785502729</v>
      </c>
      <c r="AA22" s="1">
        <f t="shared" si="18"/>
        <v>3366.3305072809153</v>
      </c>
      <c r="AB22" s="1">
        <f t="shared" si="19"/>
        <v>783.08100692017524</v>
      </c>
      <c r="AD22" s="1">
        <f t="shared" si="2"/>
        <v>576.30715475015154</v>
      </c>
      <c r="AE22" s="1">
        <f t="shared" si="3"/>
        <v>1037.3528785502729</v>
      </c>
      <c r="AF22" s="1">
        <f t="shared" si="4"/>
        <v>3366.3305072809153</v>
      </c>
      <c r="AG22" s="1">
        <f t="shared" si="20"/>
        <v>783.08100692017524</v>
      </c>
    </row>
    <row r="23" spans="3:33" x14ac:dyDescent="0.25">
      <c r="C23" s="30">
        <v>250</v>
      </c>
      <c r="D23" s="30">
        <f t="shared" si="1"/>
        <v>2.3979400086720375</v>
      </c>
      <c r="E23" s="30">
        <f t="shared" ref="E23:E32" si="23">D23/2*PI()</f>
        <v>3.7666753574965588</v>
      </c>
      <c r="F23" s="30">
        <f t="shared" si="6"/>
        <v>250</v>
      </c>
      <c r="G23" s="30">
        <f t="shared" si="21"/>
        <v>2.6149557270218811</v>
      </c>
      <c r="H23" s="30"/>
      <c r="I23" s="31">
        <f t="shared" ref="I23:I32" si="24">$I$6+G23*$I$7/4</f>
        <v>129.61216795266409</v>
      </c>
      <c r="J23" s="32"/>
      <c r="K23" s="30"/>
      <c r="L23" s="33">
        <f t="shared" ref="L23:L32" si="25">$L$6+G23*$L$7/4</f>
        <v>53.218760356612677</v>
      </c>
      <c r="M23" s="32"/>
      <c r="N23" s="34">
        <f t="shared" si="9"/>
        <v>13.564315117903178</v>
      </c>
      <c r="O23" s="32">
        <v>46</v>
      </c>
      <c r="P23" s="30">
        <f t="shared" si="10"/>
        <v>250</v>
      </c>
      <c r="Q23" s="35">
        <f t="shared" si="11"/>
        <v>6897.7989055738635</v>
      </c>
      <c r="R23" s="32">
        <f t="shared" si="12"/>
        <v>457.79890557386352</v>
      </c>
      <c r="S23" s="34">
        <f t="shared" si="22"/>
        <v>6.63688390805265</v>
      </c>
      <c r="T23" s="30">
        <v>6440</v>
      </c>
      <c r="U23" s="30">
        <v>6440</v>
      </c>
      <c r="V23" s="31">
        <f t="shared" si="13"/>
        <v>129.61216795266409</v>
      </c>
      <c r="W23" s="33">
        <f t="shared" si="14"/>
        <v>53.218760356612677</v>
      </c>
      <c r="X23" s="36">
        <f t="shared" si="15"/>
        <v>6897.7989055738635</v>
      </c>
      <c r="Y23" s="32">
        <f t="shared" si="16"/>
        <v>689.77989055738635</v>
      </c>
      <c r="Z23" s="32">
        <f t="shared" si="17"/>
        <v>1241.6038030032955</v>
      </c>
      <c r="AA23" s="32">
        <f t="shared" si="18"/>
        <v>3991.4070267459506</v>
      </c>
      <c r="AB23" s="32">
        <f t="shared" si="19"/>
        <v>975.00818526723151</v>
      </c>
      <c r="AD23" s="1">
        <f t="shared" si="2"/>
        <v>689.77989055738635</v>
      </c>
      <c r="AE23" s="1">
        <f t="shared" si="3"/>
        <v>1241.6038030032955</v>
      </c>
      <c r="AF23" s="1">
        <f t="shared" si="4"/>
        <v>3991.4070267459506</v>
      </c>
      <c r="AG23" s="1">
        <f t="shared" si="20"/>
        <v>975.00818526723151</v>
      </c>
    </row>
    <row r="24" spans="3:33" x14ac:dyDescent="0.25">
      <c r="C24">
        <v>375</v>
      </c>
      <c r="D24">
        <f t="shared" si="1"/>
        <v>2.5740312677277188</v>
      </c>
      <c r="E24">
        <f t="shared" si="23"/>
        <v>4.0432788604019114</v>
      </c>
      <c r="F24">
        <f t="shared" si="6"/>
        <v>375</v>
      </c>
      <c r="G24">
        <f t="shared" si="21"/>
        <v>2.8714490988968802</v>
      </c>
      <c r="I24" s="9">
        <f t="shared" si="24"/>
        <v>131.5358682417266</v>
      </c>
      <c r="J24" s="1"/>
      <c r="L24" s="7">
        <f t="shared" si="25"/>
        <v>60.400574769112637</v>
      </c>
      <c r="M24" s="1"/>
      <c r="N24" s="1">
        <f t="shared" si="9"/>
        <v>8.9412638700159484</v>
      </c>
      <c r="O24" s="1">
        <v>55</v>
      </c>
      <c r="P24">
        <f t="shared" si="10"/>
        <v>375</v>
      </c>
      <c r="Q24" s="28">
        <f t="shared" si="11"/>
        <v>7944.8420445545562</v>
      </c>
      <c r="R24" s="1">
        <f t="shared" si="12"/>
        <v>249.8420445545562</v>
      </c>
      <c r="S24" s="1">
        <f t="shared" si="22"/>
        <v>3.1447075115332153</v>
      </c>
      <c r="T24">
        <v>7695</v>
      </c>
      <c r="U24">
        <v>7695</v>
      </c>
      <c r="V24" s="9">
        <f t="shared" si="13"/>
        <v>131.5358682417266</v>
      </c>
      <c r="W24" s="7">
        <f t="shared" si="14"/>
        <v>60.400574769112637</v>
      </c>
      <c r="X24" s="11">
        <f t="shared" si="15"/>
        <v>7944.8420445545562</v>
      </c>
      <c r="Y24" s="1">
        <f t="shared" si="16"/>
        <v>794.48420445545571</v>
      </c>
      <c r="Z24" s="1">
        <f t="shared" si="17"/>
        <v>1430.0715680198202</v>
      </c>
      <c r="AA24" s="1">
        <f t="shared" si="18"/>
        <v>4530.0431076834475</v>
      </c>
      <c r="AB24" s="1">
        <f t="shared" si="19"/>
        <v>1190.2431643958334</v>
      </c>
      <c r="AD24" s="1">
        <f t="shared" si="2"/>
        <v>794.48420445545571</v>
      </c>
      <c r="AE24" s="1">
        <f t="shared" si="3"/>
        <v>1430.0715680198202</v>
      </c>
      <c r="AF24" s="1">
        <f t="shared" si="4"/>
        <v>4530.0431076834475</v>
      </c>
      <c r="AG24" s="1">
        <f t="shared" si="20"/>
        <v>1190.2431643958334</v>
      </c>
    </row>
    <row r="25" spans="3:33" x14ac:dyDescent="0.25">
      <c r="C25">
        <v>500</v>
      </c>
      <c r="D25">
        <f t="shared" si="1"/>
        <v>2.6989700043360187</v>
      </c>
      <c r="E25">
        <f t="shared" si="23"/>
        <v>4.2395321689406247</v>
      </c>
      <c r="F25">
        <f t="shared" si="6"/>
        <v>500</v>
      </c>
      <c r="G25">
        <f t="shared" si="21"/>
        <v>3.0436172897015377</v>
      </c>
      <c r="I25" s="9">
        <f t="shared" si="24"/>
        <v>132.82712967276154</v>
      </c>
      <c r="J25" s="1"/>
      <c r="L25" s="7">
        <f t="shared" si="25"/>
        <v>65.221284111643058</v>
      </c>
      <c r="M25" s="1"/>
      <c r="N25" s="1">
        <f t="shared" si="9"/>
        <v>1.8725238674425901</v>
      </c>
      <c r="O25" s="1">
        <v>64</v>
      </c>
      <c r="P25">
        <f t="shared" si="10"/>
        <v>500</v>
      </c>
      <c r="Q25" s="28">
        <f t="shared" si="11"/>
        <v>8663.1559621212346</v>
      </c>
      <c r="R25" s="1">
        <f t="shared" si="12"/>
        <v>-296.84403787876545</v>
      </c>
      <c r="S25" s="1">
        <f t="shared" si="22"/>
        <v>-3.4265115297091002</v>
      </c>
      <c r="T25">
        <v>8960</v>
      </c>
      <c r="U25">
        <v>8960</v>
      </c>
      <c r="V25" s="9">
        <f t="shared" si="13"/>
        <v>132.82712967276154</v>
      </c>
      <c r="W25" s="7">
        <f t="shared" si="14"/>
        <v>65.221284111643058</v>
      </c>
      <c r="X25" s="11">
        <f t="shared" si="15"/>
        <v>8663.1559621212346</v>
      </c>
      <c r="Y25" s="1">
        <f t="shared" si="16"/>
        <v>866.31559621212352</v>
      </c>
      <c r="Z25" s="1">
        <f t="shared" si="17"/>
        <v>1559.3680731818222</v>
      </c>
      <c r="AA25" s="1">
        <f t="shared" si="18"/>
        <v>4891.5963083732295</v>
      </c>
      <c r="AB25" s="1">
        <f t="shared" si="19"/>
        <v>1345.8759843540593</v>
      </c>
      <c r="AD25" s="1">
        <f t="shared" si="2"/>
        <v>866.31559621212352</v>
      </c>
      <c r="AE25" s="1">
        <f t="shared" si="3"/>
        <v>1559.3680731818222</v>
      </c>
      <c r="AF25" s="1">
        <f t="shared" si="4"/>
        <v>4891.5963083732295</v>
      </c>
      <c r="AG25" s="1">
        <f t="shared" si="20"/>
        <v>1345.8759843540593</v>
      </c>
    </row>
    <row r="26" spans="3:33" x14ac:dyDescent="0.25">
      <c r="C26">
        <v>1000</v>
      </c>
      <c r="D26">
        <f t="shared" si="1"/>
        <v>3</v>
      </c>
      <c r="E26">
        <f t="shared" si="23"/>
        <v>4.7123889803846897</v>
      </c>
      <c r="F26">
        <f t="shared" si="6"/>
        <v>1000</v>
      </c>
      <c r="G26">
        <f t="shared" si="21"/>
        <v>3.4142135623730949</v>
      </c>
      <c r="I26" s="9">
        <f t="shared" si="24"/>
        <v>135.60660171779821</v>
      </c>
      <c r="J26" s="1"/>
      <c r="L26" s="7">
        <f t="shared" si="25"/>
        <v>75.597979746446654</v>
      </c>
      <c r="M26" s="1"/>
      <c r="N26" s="1">
        <f t="shared" si="9"/>
        <v>3.4365729813947414</v>
      </c>
      <c r="O26" s="1">
        <v>73</v>
      </c>
      <c r="P26">
        <f t="shared" si="10"/>
        <v>1000</v>
      </c>
      <c r="Q26" s="28">
        <f t="shared" si="11"/>
        <v>10251.585130146568</v>
      </c>
      <c r="R26" s="1">
        <f t="shared" si="12"/>
        <v>31.58513014656819</v>
      </c>
      <c r="S26" s="1">
        <f t="shared" si="22"/>
        <v>0.30809996449901805</v>
      </c>
      <c r="T26">
        <v>10220</v>
      </c>
      <c r="U26">
        <v>10220</v>
      </c>
      <c r="V26" s="9">
        <f t="shared" si="13"/>
        <v>135.60660171779821</v>
      </c>
      <c r="W26" s="7">
        <f t="shared" si="14"/>
        <v>75.597979746446654</v>
      </c>
      <c r="X26" s="11">
        <f t="shared" si="15"/>
        <v>10251.585130146568</v>
      </c>
      <c r="Y26" s="1">
        <f t="shared" si="16"/>
        <v>1025.1585130146568</v>
      </c>
      <c r="Z26" s="1">
        <f t="shared" si="17"/>
        <v>1845.2853234263821</v>
      </c>
      <c r="AA26" s="1">
        <f t="shared" si="18"/>
        <v>5669.848480983499</v>
      </c>
      <c r="AB26" s="1">
        <f t="shared" si="19"/>
        <v>1711.2928127220293</v>
      </c>
      <c r="AD26" s="1">
        <f t="shared" si="2"/>
        <v>1025.1585130146568</v>
      </c>
      <c r="AE26" s="1">
        <f t="shared" si="3"/>
        <v>1845.2853234263821</v>
      </c>
      <c r="AF26" s="1">
        <f t="shared" si="4"/>
        <v>5669.848480983499</v>
      </c>
      <c r="AG26" s="1">
        <f t="shared" si="20"/>
        <v>1711.2928127220293</v>
      </c>
    </row>
    <row r="27" spans="3:33" x14ac:dyDescent="0.25">
      <c r="C27">
        <v>1500</v>
      </c>
      <c r="D27">
        <f t="shared" si="1"/>
        <v>3.1760912590556813</v>
      </c>
      <c r="E27">
        <f t="shared" si="23"/>
        <v>4.9889924832900423</v>
      </c>
      <c r="F27">
        <f t="shared" si="6"/>
        <v>1500</v>
      </c>
      <c r="G27">
        <f t="shared" si="21"/>
        <v>3.5956753045602721</v>
      </c>
      <c r="I27" s="9">
        <f t="shared" si="24"/>
        <v>136.96756478420204</v>
      </c>
      <c r="J27" s="1"/>
      <c r="L27" s="7">
        <f t="shared" si="25"/>
        <v>80.678908527687611</v>
      </c>
      <c r="M27" s="1"/>
      <c r="N27" s="1">
        <f t="shared" si="9"/>
        <v>7.0389010353786672</v>
      </c>
      <c r="O27" s="1">
        <v>75</v>
      </c>
      <c r="P27">
        <f t="shared" si="10"/>
        <v>1500</v>
      </c>
      <c r="Q27" s="28">
        <f t="shared" si="11"/>
        <v>11050.393630484763</v>
      </c>
      <c r="R27" s="1">
        <f t="shared" si="12"/>
        <v>504.39363048476298</v>
      </c>
      <c r="S27" s="1">
        <f t="shared" si="22"/>
        <v>4.5644856405231611</v>
      </c>
      <c r="T27">
        <v>10547</v>
      </c>
      <c r="U27">
        <v>10546</v>
      </c>
      <c r="V27" s="9">
        <f t="shared" si="13"/>
        <v>136.96756478420204</v>
      </c>
      <c r="W27" s="7">
        <f t="shared" si="14"/>
        <v>80.678908527687611</v>
      </c>
      <c r="X27" s="11">
        <f t="shared" si="15"/>
        <v>11050.393630484763</v>
      </c>
      <c r="Y27" s="1">
        <f t="shared" si="16"/>
        <v>1105.0393630484764</v>
      </c>
      <c r="Z27" s="1">
        <f t="shared" si="17"/>
        <v>1989.0708534872574</v>
      </c>
      <c r="AA27" s="1">
        <f t="shared" si="18"/>
        <v>6050.9181395765709</v>
      </c>
      <c r="AB27" s="1">
        <f t="shared" si="19"/>
        <v>1905.3652743724588</v>
      </c>
      <c r="AD27" s="1">
        <f t="shared" si="2"/>
        <v>1105.0393630484764</v>
      </c>
      <c r="AE27" s="1">
        <f t="shared" si="3"/>
        <v>1989.0708534872574</v>
      </c>
      <c r="AF27" s="1">
        <f t="shared" si="4"/>
        <v>6050.9181395765709</v>
      </c>
      <c r="AG27" s="1">
        <f t="shared" si="20"/>
        <v>1905.3652743724588</v>
      </c>
    </row>
    <row r="28" spans="3:33" x14ac:dyDescent="0.25">
      <c r="C28">
        <v>2000</v>
      </c>
      <c r="D28">
        <f t="shared" si="1"/>
        <v>3.3010299956639813</v>
      </c>
      <c r="E28">
        <f t="shared" si="23"/>
        <v>5.1852457918287547</v>
      </c>
      <c r="F28">
        <f t="shared" si="6"/>
        <v>2000</v>
      </c>
      <c r="G28">
        <f t="shared" si="21"/>
        <v>3.7061251280712142</v>
      </c>
      <c r="I28" s="9">
        <f t="shared" si="24"/>
        <v>137.7959384605341</v>
      </c>
      <c r="J28" s="1"/>
      <c r="L28" s="7">
        <f t="shared" si="25"/>
        <v>83.771503585993997</v>
      </c>
      <c r="M28" s="1"/>
      <c r="N28" s="1">
        <f t="shared" si="9"/>
        <v>6.8895786024293733</v>
      </c>
      <c r="O28" s="1">
        <v>78</v>
      </c>
      <c r="P28">
        <f t="shared" si="10"/>
        <v>2000</v>
      </c>
      <c r="Q28" s="28">
        <f t="shared" si="11"/>
        <v>11543.37295288204</v>
      </c>
      <c r="R28" s="1">
        <f t="shared" si="12"/>
        <v>670.37295288204041</v>
      </c>
      <c r="S28" s="1">
        <f t="shared" si="22"/>
        <v>5.8074269593331298</v>
      </c>
      <c r="T28">
        <v>10873</v>
      </c>
      <c r="U28">
        <v>10873</v>
      </c>
      <c r="V28" s="9">
        <f t="shared" si="13"/>
        <v>137.7959384605341</v>
      </c>
      <c r="W28" s="7">
        <f t="shared" si="14"/>
        <v>83.771503585993997</v>
      </c>
      <c r="X28" s="11">
        <f t="shared" si="15"/>
        <v>11543.37295288204</v>
      </c>
      <c r="Y28" s="1">
        <f t="shared" si="16"/>
        <v>1154.3372952882041</v>
      </c>
      <c r="Z28" s="1">
        <f t="shared" si="17"/>
        <v>2077.8071315187676</v>
      </c>
      <c r="AA28" s="1">
        <f t="shared" si="18"/>
        <v>6282.8627689495497</v>
      </c>
      <c r="AB28" s="1">
        <f t="shared" si="19"/>
        <v>2028.3657571255189</v>
      </c>
      <c r="AD28" s="1">
        <f t="shared" si="2"/>
        <v>1154.3372952882041</v>
      </c>
      <c r="AE28" s="1">
        <f t="shared" si="3"/>
        <v>2077.8071315187676</v>
      </c>
      <c r="AF28" s="1">
        <f t="shared" si="4"/>
        <v>6282.8627689495497</v>
      </c>
      <c r="AG28" s="1">
        <f t="shared" si="20"/>
        <v>2028.3657571255189</v>
      </c>
    </row>
    <row r="29" spans="3:33" x14ac:dyDescent="0.25">
      <c r="C29">
        <v>2500</v>
      </c>
      <c r="D29">
        <f t="shared" si="1"/>
        <v>3.3979400086720375</v>
      </c>
      <c r="E29">
        <f t="shared" si="23"/>
        <v>5.3374716842914554</v>
      </c>
      <c r="F29">
        <f t="shared" si="6"/>
        <v>2500</v>
      </c>
      <c r="G29">
        <f t="shared" si="21"/>
        <v>3.7805416820493685</v>
      </c>
      <c r="I29" s="9">
        <f t="shared" si="24"/>
        <v>138.35406261537025</v>
      </c>
      <c r="J29" s="1"/>
      <c r="L29" s="7">
        <f t="shared" si="25"/>
        <v>85.855167097382321</v>
      </c>
      <c r="M29" s="1"/>
      <c r="N29" s="1">
        <f t="shared" si="9"/>
        <v>6.819819115535612</v>
      </c>
      <c r="O29" s="1">
        <v>80</v>
      </c>
      <c r="P29">
        <f t="shared" si="10"/>
        <v>2500</v>
      </c>
      <c r="Q29" s="28">
        <f t="shared" si="11"/>
        <v>11878.411164444309</v>
      </c>
      <c r="R29" s="1">
        <f t="shared" si="12"/>
        <v>678.41116444430918</v>
      </c>
      <c r="S29" s="1">
        <f t="shared" si="22"/>
        <v>5.7112955179982299</v>
      </c>
      <c r="T29">
        <v>11200</v>
      </c>
      <c r="U29">
        <v>11200</v>
      </c>
      <c r="V29" s="9">
        <f t="shared" si="13"/>
        <v>138.35406261537025</v>
      </c>
      <c r="W29" s="7">
        <f t="shared" si="14"/>
        <v>85.855167097382321</v>
      </c>
      <c r="X29" s="11">
        <f t="shared" si="15"/>
        <v>11878.411164444309</v>
      </c>
      <c r="Y29" s="1">
        <f t="shared" si="16"/>
        <v>1187.841116444431</v>
      </c>
      <c r="Z29" s="1">
        <f t="shared" si="17"/>
        <v>2138.1140095999758</v>
      </c>
      <c r="AA29" s="1">
        <f t="shared" si="18"/>
        <v>6439.1375323036737</v>
      </c>
      <c r="AB29" s="1">
        <f t="shared" si="19"/>
        <v>2113.3185060962278</v>
      </c>
      <c r="AD29" s="1">
        <f t="shared" si="2"/>
        <v>1187.841116444431</v>
      </c>
      <c r="AE29" s="1">
        <f t="shared" si="3"/>
        <v>2138.1140095999758</v>
      </c>
      <c r="AF29" s="1">
        <f t="shared" si="4"/>
        <v>6439.1375323036737</v>
      </c>
      <c r="AG29" s="1">
        <f t="shared" si="20"/>
        <v>2113.3185060962278</v>
      </c>
    </row>
    <row r="30" spans="3:33" x14ac:dyDescent="0.25">
      <c r="C30">
        <v>5000</v>
      </c>
      <c r="D30">
        <f t="shared" si="1"/>
        <v>3.6989700043360187</v>
      </c>
      <c r="E30">
        <f t="shared" si="23"/>
        <v>5.8103284957355212</v>
      </c>
      <c r="F30">
        <f t="shared" si="6"/>
        <v>5000</v>
      </c>
      <c r="G30">
        <f t="shared" si="21"/>
        <v>3.9443615101234055</v>
      </c>
      <c r="I30" s="9">
        <f t="shared" si="24"/>
        <v>139.58271132592554</v>
      </c>
      <c r="J30" s="1"/>
      <c r="L30" s="7">
        <f t="shared" si="25"/>
        <v>90.442122283455348</v>
      </c>
      <c r="M30" s="1"/>
      <c r="N30" s="1">
        <f t="shared" si="9"/>
        <v>7.1229225064677744</v>
      </c>
      <c r="O30" s="1">
        <v>84</v>
      </c>
      <c r="P30">
        <f t="shared" si="10"/>
        <v>5000</v>
      </c>
      <c r="Q30" s="28">
        <f t="shared" si="11"/>
        <v>12624.156646395606</v>
      </c>
      <c r="R30" s="1">
        <f t="shared" si="12"/>
        <v>864.156646395606</v>
      </c>
      <c r="S30" s="1">
        <f t="shared" si="22"/>
        <v>6.8452623854468433</v>
      </c>
      <c r="T30">
        <v>11760</v>
      </c>
      <c r="U30">
        <v>11760</v>
      </c>
      <c r="V30" s="9">
        <f t="shared" si="13"/>
        <v>139.58271132592554</v>
      </c>
      <c r="W30" s="7">
        <f t="shared" si="14"/>
        <v>90.442122283455348</v>
      </c>
      <c r="X30" s="11">
        <f t="shared" si="15"/>
        <v>12624.156646395606</v>
      </c>
      <c r="Y30" s="1">
        <f t="shared" si="16"/>
        <v>1262.4156646395606</v>
      </c>
      <c r="Z30" s="1">
        <f t="shared" si="17"/>
        <v>2272.348196351209</v>
      </c>
      <c r="AA30" s="1">
        <f t="shared" si="18"/>
        <v>6783.1591712591508</v>
      </c>
      <c r="AB30" s="1">
        <f t="shared" si="19"/>
        <v>2306.2336141456854</v>
      </c>
      <c r="AD30" s="1">
        <f t="shared" si="2"/>
        <v>1262.4156646395606</v>
      </c>
      <c r="AE30" s="1">
        <f t="shared" si="3"/>
        <v>2272.348196351209</v>
      </c>
      <c r="AF30" s="1">
        <f t="shared" si="4"/>
        <v>6783.1591712591508</v>
      </c>
      <c r="AG30" s="1">
        <f t="shared" si="20"/>
        <v>2306.2336141456854</v>
      </c>
    </row>
    <row r="31" spans="3:33" x14ac:dyDescent="0.25">
      <c r="C31">
        <v>7500</v>
      </c>
      <c r="D31">
        <f t="shared" si="1"/>
        <v>3.8750612633917001</v>
      </c>
      <c r="E31">
        <f t="shared" si="23"/>
        <v>6.0869319986408739</v>
      </c>
      <c r="F31">
        <f t="shared" si="6"/>
        <v>7500</v>
      </c>
      <c r="G31">
        <f t="shared" si="21"/>
        <v>3.990378883456271</v>
      </c>
      <c r="I31" s="9">
        <f t="shared" si="24"/>
        <v>139.92784162592204</v>
      </c>
      <c r="J31" s="1"/>
      <c r="L31" s="7">
        <f t="shared" si="25"/>
        <v>91.730608736775594</v>
      </c>
      <c r="M31" s="1"/>
      <c r="N31" s="1">
        <f t="shared" si="9"/>
        <v>7.3373640810444494</v>
      </c>
      <c r="O31" s="1">
        <v>85</v>
      </c>
      <c r="P31">
        <f t="shared" si="10"/>
        <v>7500</v>
      </c>
      <c r="Q31" s="28">
        <f t="shared" si="11"/>
        <v>12835.666091568955</v>
      </c>
      <c r="R31" s="1">
        <f t="shared" si="12"/>
        <v>935.66609156895538</v>
      </c>
      <c r="S31" s="1">
        <f t="shared" si="22"/>
        <v>7.2895795581932683</v>
      </c>
      <c r="T31">
        <v>11900</v>
      </c>
      <c r="U31">
        <v>11900</v>
      </c>
      <c r="V31" s="9">
        <f t="shared" si="13"/>
        <v>139.92784162592204</v>
      </c>
      <c r="W31" s="7">
        <f t="shared" si="14"/>
        <v>91.730608736775594</v>
      </c>
      <c r="X31" s="11">
        <f t="shared" si="15"/>
        <v>12835.666091568955</v>
      </c>
      <c r="Y31" s="1">
        <f t="shared" si="16"/>
        <v>1283.5666091568955</v>
      </c>
      <c r="Z31" s="1">
        <f t="shared" si="17"/>
        <v>2310.4198964824122</v>
      </c>
      <c r="AA31" s="1">
        <f t="shared" si="18"/>
        <v>6879.7956552581691</v>
      </c>
      <c r="AB31" s="1">
        <f t="shared" si="19"/>
        <v>2361.8839306714799</v>
      </c>
      <c r="AD31" s="1">
        <f t="shared" si="2"/>
        <v>1283.5666091568955</v>
      </c>
      <c r="AE31" s="1">
        <f t="shared" si="3"/>
        <v>2310.4198964824122</v>
      </c>
      <c r="AF31" s="1">
        <f t="shared" si="4"/>
        <v>6879.7956552581691</v>
      </c>
      <c r="AG31" s="1">
        <f t="shared" si="20"/>
        <v>2361.8839306714799</v>
      </c>
    </row>
    <row r="32" spans="3:33" ht="15.75" thickBot="1" x14ac:dyDescent="0.3">
      <c r="C32">
        <v>10000</v>
      </c>
      <c r="D32">
        <f t="shared" si="1"/>
        <v>4</v>
      </c>
      <c r="E32">
        <f t="shared" si="23"/>
        <v>6.2831853071795862</v>
      </c>
      <c r="F32">
        <f t="shared" si="6"/>
        <v>10000</v>
      </c>
      <c r="G32">
        <f t="shared" si="21"/>
        <v>4</v>
      </c>
      <c r="I32" s="9">
        <f t="shared" si="24"/>
        <v>140</v>
      </c>
      <c r="J32" s="1"/>
      <c r="L32" s="7">
        <f t="shared" si="25"/>
        <v>92</v>
      </c>
      <c r="M32" s="1"/>
      <c r="N32" s="1">
        <f t="shared" si="9"/>
        <v>6.5217391304347823</v>
      </c>
      <c r="O32" s="1">
        <v>86</v>
      </c>
      <c r="P32">
        <f t="shared" si="10"/>
        <v>10000</v>
      </c>
      <c r="Q32" s="29">
        <f t="shared" si="11"/>
        <v>12880</v>
      </c>
      <c r="R32" s="1">
        <f t="shared" si="12"/>
        <v>840</v>
      </c>
      <c r="S32" s="1">
        <f t="shared" si="22"/>
        <v>6.5217391304347823</v>
      </c>
      <c r="T32">
        <v>12040</v>
      </c>
      <c r="U32">
        <v>12040</v>
      </c>
      <c r="V32" s="9">
        <f t="shared" si="13"/>
        <v>140</v>
      </c>
      <c r="W32" s="7">
        <f t="shared" si="14"/>
        <v>92</v>
      </c>
      <c r="X32" s="11">
        <f t="shared" si="15"/>
        <v>12880</v>
      </c>
      <c r="Y32" s="1">
        <f t="shared" si="16"/>
        <v>1288</v>
      </c>
      <c r="Z32" s="1">
        <f t="shared" si="17"/>
        <v>2318.4</v>
      </c>
      <c r="AA32" s="1">
        <f t="shared" si="18"/>
        <v>6900</v>
      </c>
      <c r="AB32" s="1">
        <f t="shared" si="19"/>
        <v>2373.6000000000004</v>
      </c>
      <c r="AD32" s="1">
        <f t="shared" si="2"/>
        <v>1288</v>
      </c>
      <c r="AE32" s="1">
        <f t="shared" si="3"/>
        <v>2318.4</v>
      </c>
      <c r="AF32" s="1">
        <f t="shared" si="4"/>
        <v>6900</v>
      </c>
      <c r="AG32" s="1">
        <f t="shared" si="20"/>
        <v>2373.6000000000004</v>
      </c>
    </row>
    <row r="64" spans="3:3" x14ac:dyDescent="0.25">
      <c r="C64">
        <v>96</v>
      </c>
    </row>
  </sheetData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16236-3D88-4BE3-B3DF-CB83691F7714}">
  <dimension ref="D1:M13"/>
  <sheetViews>
    <sheetView zoomScale="150" zoomScaleNormal="150" workbookViewId="0">
      <selection activeCell="E5" sqref="E5:E8"/>
    </sheetView>
  </sheetViews>
  <sheetFormatPr baseColWidth="10" defaultRowHeight="15" x14ac:dyDescent="0.25"/>
  <sheetData>
    <row r="1" spans="4:13" x14ac:dyDescent="0.25">
      <c r="I1" t="s">
        <v>22</v>
      </c>
      <c r="J1" t="s">
        <v>39</v>
      </c>
      <c r="K1" t="s">
        <v>33</v>
      </c>
      <c r="L1" t="s">
        <v>34</v>
      </c>
      <c r="M1" t="s">
        <v>55</v>
      </c>
    </row>
    <row r="2" spans="4:13" x14ac:dyDescent="0.25">
      <c r="I2" t="s">
        <v>35</v>
      </c>
      <c r="J2" t="s">
        <v>40</v>
      </c>
      <c r="K2" t="s">
        <v>44</v>
      </c>
      <c r="L2" t="s">
        <v>47</v>
      </c>
      <c r="M2" t="s">
        <v>53</v>
      </c>
    </row>
    <row r="3" spans="4:13" x14ac:dyDescent="0.25">
      <c r="F3" t="s">
        <v>51</v>
      </c>
      <c r="G3" t="s">
        <v>52</v>
      </c>
      <c r="I3" t="s">
        <v>36</v>
      </c>
      <c r="J3" t="s">
        <v>41</v>
      </c>
      <c r="K3" t="s">
        <v>45</v>
      </c>
      <c r="L3" t="s">
        <v>48</v>
      </c>
      <c r="M3" t="s">
        <v>54</v>
      </c>
    </row>
    <row r="4" spans="4:13" x14ac:dyDescent="0.25">
      <c r="I4" t="s">
        <v>37</v>
      </c>
      <c r="J4" t="s">
        <v>42</v>
      </c>
      <c r="K4" t="s">
        <v>46</v>
      </c>
      <c r="L4" t="s">
        <v>49</v>
      </c>
    </row>
    <row r="5" spans="4:13" x14ac:dyDescent="0.25">
      <c r="D5" t="s">
        <v>22</v>
      </c>
      <c r="E5" t="s">
        <v>35</v>
      </c>
      <c r="I5" t="s">
        <v>38</v>
      </c>
      <c r="J5" t="s">
        <v>43</v>
      </c>
    </row>
    <row r="6" spans="4:13" x14ac:dyDescent="0.25">
      <c r="D6" t="s">
        <v>32</v>
      </c>
      <c r="E6" t="s">
        <v>40</v>
      </c>
    </row>
    <row r="7" spans="4:13" x14ac:dyDescent="0.25">
      <c r="D7" t="s">
        <v>33</v>
      </c>
      <c r="E7" t="s">
        <v>44</v>
      </c>
    </row>
    <row r="8" spans="4:13" x14ac:dyDescent="0.25">
      <c r="D8" t="s">
        <v>34</v>
      </c>
      <c r="E8" t="s">
        <v>47</v>
      </c>
      <c r="F8" t="s">
        <v>50</v>
      </c>
      <c r="G8" t="str">
        <f>E7&amp;E8</f>
        <v>M5.0V</v>
      </c>
      <c r="J8" t="s">
        <v>40</v>
      </c>
      <c r="K8" t="s">
        <v>41</v>
      </c>
      <c r="L8" t="s">
        <v>42</v>
      </c>
      <c r="M8" t="s">
        <v>43</v>
      </c>
    </row>
    <row r="9" spans="4:13" x14ac:dyDescent="0.25">
      <c r="F9" t="s">
        <v>6</v>
      </c>
      <c r="G9" t="str">
        <f>E5&amp;"-"&amp;G8</f>
        <v>CH-M5.0V</v>
      </c>
      <c r="I9" t="s">
        <v>47</v>
      </c>
      <c r="J9" t="s">
        <v>53</v>
      </c>
      <c r="K9" t="s">
        <v>56</v>
      </c>
      <c r="L9" t="s">
        <v>57</v>
      </c>
    </row>
    <row r="10" spans="4:13" x14ac:dyDescent="0.25">
      <c r="I10" t="s">
        <v>48</v>
      </c>
      <c r="J10" t="s">
        <v>54</v>
      </c>
      <c r="K10" t="s">
        <v>59</v>
      </c>
      <c r="L10" t="s">
        <v>58</v>
      </c>
    </row>
    <row r="12" spans="4:13" x14ac:dyDescent="0.25">
      <c r="I12" t="s">
        <v>47</v>
      </c>
      <c r="J12" t="s">
        <v>40</v>
      </c>
      <c r="K12" t="s">
        <v>53</v>
      </c>
    </row>
    <row r="13" spans="4:13" x14ac:dyDescent="0.25">
      <c r="I13" t="s">
        <v>47</v>
      </c>
      <c r="J13" t="s">
        <v>41</v>
      </c>
      <c r="K13" t="s">
        <v>56</v>
      </c>
    </row>
  </sheetData>
  <dataValidations count="4">
    <dataValidation type="list" allowBlank="1" showInputMessage="1" showErrorMessage="1" sqref="E5" xr:uid="{2781AB20-79DE-4927-B2E1-EB89F0E81851}">
      <formula1>$I$2:$I$5</formula1>
    </dataValidation>
    <dataValidation type="list" allowBlank="1" showInputMessage="1" showErrorMessage="1" sqref="E6" xr:uid="{E17C2990-313A-426C-AA1A-A23080467685}">
      <formula1>$J$2:$J$5</formula1>
    </dataValidation>
    <dataValidation type="list" allowBlank="1" showInputMessage="1" showErrorMessage="1" sqref="E7" xr:uid="{9D4E5153-FB5F-4BC4-914B-655C6C6370AF}">
      <formula1>$K$2:$K$4</formula1>
    </dataValidation>
    <dataValidation type="list" allowBlank="1" showInputMessage="1" showErrorMessage="1" sqref="E8" xr:uid="{BA8F4949-D6CB-4A98-B3E9-D7217EAD559B}">
      <formula1>$L$2:$L$4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FTE Basis (aktuell)</vt:lpstr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Wiedemeyer</dc:creator>
  <cp:lastModifiedBy>Roland Wiedemeyer</cp:lastModifiedBy>
  <dcterms:created xsi:type="dcterms:W3CDTF">2024-08-13T04:39:51Z</dcterms:created>
  <dcterms:modified xsi:type="dcterms:W3CDTF">2024-10-21T15:00:11Z</dcterms:modified>
</cp:coreProperties>
</file>