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and Wiedemeyer\Downloads\"/>
    </mc:Choice>
  </mc:AlternateContent>
  <xr:revisionPtr revIDLastSave="0" documentId="13_ncr:1_{9558A9F5-0D58-470C-A139-3969FAD11C47}" xr6:coauthVersionLast="47" xr6:coauthVersionMax="47" xr10:uidLastSave="{00000000-0000-0000-0000-000000000000}"/>
  <bookViews>
    <workbookView xWindow="-27030" yWindow="1965" windowWidth="24840" windowHeight="12585" xr2:uid="{BBCD7430-91E4-45C8-8F1C-0C307ADC2B0F}"/>
  </bookViews>
  <sheets>
    <sheet name="FTE Basis (aktuell)" sheetId="4" r:id="rId1"/>
    <sheet name="Tool" sheetId="5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4" l="1"/>
  <c r="E11" i="4"/>
  <c r="E12" i="4"/>
  <c r="E13" i="4"/>
  <c r="E14" i="4"/>
  <c r="E15" i="4"/>
  <c r="E16" i="4"/>
  <c r="E17" i="4"/>
  <c r="E18" i="4"/>
  <c r="E19" i="4"/>
  <c r="E20" i="4"/>
  <c r="E21" i="4"/>
  <c r="E10" i="4"/>
  <c r="AG5" i="4"/>
  <c r="AG4" i="4"/>
  <c r="G9" i="5"/>
  <c r="G8" i="5"/>
  <c r="I5" i="4"/>
  <c r="I6" i="4"/>
  <c r="I7" i="4"/>
  <c r="I4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9" i="4"/>
  <c r="AA3" i="4"/>
  <c r="AG3" i="4" s="1"/>
  <c r="D32" i="4"/>
  <c r="E32" i="4" s="1"/>
  <c r="G32" i="4" s="1"/>
  <c r="L32" i="4" s="1"/>
  <c r="D31" i="4"/>
  <c r="E31" i="4" s="1"/>
  <c r="G31" i="4" s="1"/>
  <c r="L31" i="4" s="1"/>
  <c r="D30" i="4"/>
  <c r="E30" i="4" s="1"/>
  <c r="G30" i="4" s="1"/>
  <c r="L30" i="4" s="1"/>
  <c r="D29" i="4"/>
  <c r="E29" i="4" s="1"/>
  <c r="G29" i="4" s="1"/>
  <c r="L29" i="4" s="1"/>
  <c r="D28" i="4"/>
  <c r="E28" i="4" s="1"/>
  <c r="G28" i="4" s="1"/>
  <c r="L28" i="4" s="1"/>
  <c r="D27" i="4"/>
  <c r="E27" i="4" s="1"/>
  <c r="G27" i="4" s="1"/>
  <c r="L27" i="4" s="1"/>
  <c r="D26" i="4"/>
  <c r="E26" i="4" s="1"/>
  <c r="G26" i="4" s="1"/>
  <c r="L26" i="4" s="1"/>
  <c r="D25" i="4"/>
  <c r="E25" i="4" s="1"/>
  <c r="G25" i="4" s="1"/>
  <c r="L25" i="4" s="1"/>
  <c r="D24" i="4"/>
  <c r="E24" i="4" s="1"/>
  <c r="G24" i="4" s="1"/>
  <c r="L24" i="4" s="1"/>
  <c r="D23" i="4"/>
  <c r="E23" i="4" s="1"/>
  <c r="G23" i="4" s="1"/>
  <c r="L23" i="4" s="1"/>
  <c r="D22" i="4"/>
  <c r="D21" i="4"/>
  <c r="G21" i="4" s="1"/>
  <c r="L21" i="4" s="1"/>
  <c r="D20" i="4"/>
  <c r="G20" i="4" s="1"/>
  <c r="L20" i="4" s="1"/>
  <c r="D19" i="4"/>
  <c r="G19" i="4" s="1"/>
  <c r="L19" i="4" s="1"/>
  <c r="D18" i="4"/>
  <c r="D17" i="4"/>
  <c r="D16" i="4"/>
  <c r="G16" i="4" s="1"/>
  <c r="L16" i="4" s="1"/>
  <c r="D15" i="4"/>
  <c r="D14" i="4"/>
  <c r="G14" i="4" s="1"/>
  <c r="L14" i="4" s="1"/>
  <c r="D13" i="4"/>
  <c r="G13" i="4" s="1"/>
  <c r="L13" i="4" s="1"/>
  <c r="D12" i="4"/>
  <c r="G12" i="4" s="1"/>
  <c r="L12" i="4" s="1"/>
  <c r="D11" i="4"/>
  <c r="G11" i="4" s="1"/>
  <c r="L11" i="4" s="1"/>
  <c r="D10" i="4"/>
  <c r="D9" i="4"/>
  <c r="E9" i="4" s="1"/>
  <c r="G9" i="4" s="1"/>
  <c r="L9" i="4" s="1"/>
  <c r="G22" i="4" l="1"/>
  <c r="L22" i="4" s="1"/>
  <c r="G15" i="4"/>
  <c r="L15" i="4" s="1"/>
  <c r="G17" i="4"/>
  <c r="L17" i="4" s="1"/>
  <c r="W17" i="4" s="1"/>
  <c r="AA17" i="4" s="1"/>
  <c r="G18" i="4"/>
  <c r="L18" i="4" s="1"/>
  <c r="G10" i="4"/>
  <c r="L10" i="4" s="1"/>
  <c r="W10" i="4" s="1"/>
  <c r="AA10" i="4" s="1"/>
  <c r="I26" i="4"/>
  <c r="Q26" i="4" s="1"/>
  <c r="I16" i="4"/>
  <c r="Q16" i="4" s="1"/>
  <c r="I15" i="4"/>
  <c r="I9" i="4"/>
  <c r="I21" i="4"/>
  <c r="Q21" i="4" s="1"/>
  <c r="I13" i="4"/>
  <c r="Q13" i="4" s="1"/>
  <c r="I14" i="4"/>
  <c r="Q14" i="4" s="1"/>
  <c r="I20" i="4"/>
  <c r="Q20" i="4" s="1"/>
  <c r="I12" i="4"/>
  <c r="Q12" i="4" s="1"/>
  <c r="I19" i="4"/>
  <c r="Q19" i="4" s="1"/>
  <c r="I11" i="4"/>
  <c r="Q11" i="4" s="1"/>
  <c r="I18" i="4"/>
  <c r="I10" i="4"/>
  <c r="I32" i="4"/>
  <c r="Q32" i="4" s="1"/>
  <c r="I25" i="4"/>
  <c r="Q25" i="4" s="1"/>
  <c r="I24" i="4"/>
  <c r="Q24" i="4" s="1"/>
  <c r="I30" i="4"/>
  <c r="Q30" i="4" s="1"/>
  <c r="I23" i="4"/>
  <c r="Q23" i="4" s="1"/>
  <c r="I29" i="4"/>
  <c r="Q29" i="4" s="1"/>
  <c r="I31" i="4"/>
  <c r="Q31" i="4" s="1"/>
  <c r="I28" i="4"/>
  <c r="Q28" i="4" s="1"/>
  <c r="I27" i="4"/>
  <c r="Q27" i="4" s="1"/>
  <c r="W18" i="4"/>
  <c r="AA18" i="4" s="1"/>
  <c r="W26" i="4"/>
  <c r="AA26" i="4" s="1"/>
  <c r="W11" i="4"/>
  <c r="AA11" i="4" s="1"/>
  <c r="W19" i="4"/>
  <c r="AA19" i="4" s="1"/>
  <c r="W27" i="4"/>
  <c r="AA27" i="4" s="1"/>
  <c r="W16" i="4"/>
  <c r="AA16" i="4" s="1"/>
  <c r="W12" i="4"/>
  <c r="AA12" i="4" s="1"/>
  <c r="W20" i="4"/>
  <c r="AA20" i="4" s="1"/>
  <c r="W28" i="4"/>
  <c r="W9" i="4"/>
  <c r="AF9" i="4" s="1"/>
  <c r="W13" i="4"/>
  <c r="AA13" i="4" s="1"/>
  <c r="W21" i="4"/>
  <c r="AA21" i="4" s="1"/>
  <c r="W29" i="4"/>
  <c r="AA29" i="4" s="1"/>
  <c r="W25" i="4"/>
  <c r="AA25" i="4" s="1"/>
  <c r="W14" i="4"/>
  <c r="AA14" i="4" s="1"/>
  <c r="W30" i="4"/>
  <c r="AA30" i="4" s="1"/>
  <c r="W23" i="4"/>
  <c r="W31" i="4"/>
  <c r="W24" i="4"/>
  <c r="AA24" i="4" s="1"/>
  <c r="W32" i="4"/>
  <c r="AA32" i="4" s="1"/>
  <c r="W15" i="4" l="1"/>
  <c r="AA15" i="4" s="1"/>
  <c r="Q15" i="4"/>
  <c r="W22" i="4"/>
  <c r="AA22" i="4" s="1"/>
  <c r="Q18" i="4"/>
  <c r="Q10" i="4"/>
  <c r="I22" i="4"/>
  <c r="Q22" i="4" s="1"/>
  <c r="I17" i="4"/>
  <c r="Q17" i="4" s="1"/>
  <c r="AF16" i="4"/>
  <c r="AF19" i="4"/>
  <c r="AF11" i="4"/>
  <c r="AF14" i="4"/>
  <c r="AF10" i="4"/>
  <c r="AF13" i="4"/>
  <c r="AF12" i="4"/>
  <c r="AF21" i="4"/>
  <c r="AF20" i="4"/>
  <c r="AF17" i="4"/>
  <c r="AF18" i="4"/>
  <c r="AF32" i="4"/>
  <c r="AA31" i="4"/>
  <c r="AF31" i="4"/>
  <c r="AF29" i="4"/>
  <c r="AF30" i="4"/>
  <c r="AF27" i="4"/>
  <c r="AA23" i="4"/>
  <c r="AF23" i="4"/>
  <c r="AF24" i="4"/>
  <c r="AA28" i="4"/>
  <c r="AF28" i="4"/>
  <c r="AF26" i="4"/>
  <c r="AF25" i="4"/>
  <c r="Q9" i="4"/>
  <c r="V9" i="4"/>
  <c r="X9" i="4" s="1"/>
  <c r="V30" i="4"/>
  <c r="X30" i="4" s="1"/>
  <c r="AD30" i="4" s="1"/>
  <c r="AE30" i="4" s="1"/>
  <c r="V20" i="4"/>
  <c r="X20" i="4" s="1"/>
  <c r="AD20" i="4" s="1"/>
  <c r="AE20" i="4" s="1"/>
  <c r="V27" i="4"/>
  <c r="X27" i="4" s="1"/>
  <c r="AD27" i="4" s="1"/>
  <c r="AE27" i="4" s="1"/>
  <c r="V19" i="4"/>
  <c r="X19" i="4" s="1"/>
  <c r="AD19" i="4" s="1"/>
  <c r="AE19" i="4" s="1"/>
  <c r="V11" i="4"/>
  <c r="X11" i="4" s="1"/>
  <c r="AD11" i="4" s="1"/>
  <c r="AE11" i="4" s="1"/>
  <c r="V21" i="4"/>
  <c r="X21" i="4" s="1"/>
  <c r="V28" i="4"/>
  <c r="X28" i="4" s="1"/>
  <c r="V26" i="4"/>
  <c r="X26" i="4" s="1"/>
  <c r="AD26" i="4" s="1"/>
  <c r="AE26" i="4" s="1"/>
  <c r="V18" i="4"/>
  <c r="X18" i="4" s="1"/>
  <c r="V10" i="4"/>
  <c r="X10" i="4" s="1"/>
  <c r="AD10" i="4" s="1"/>
  <c r="AE10" i="4" s="1"/>
  <c r="V14" i="4"/>
  <c r="X14" i="4" s="1"/>
  <c r="V13" i="4"/>
  <c r="X13" i="4" s="1"/>
  <c r="AD13" i="4" s="1"/>
  <c r="AE13" i="4" s="1"/>
  <c r="V12" i="4"/>
  <c r="X12" i="4" s="1"/>
  <c r="V29" i="4"/>
  <c r="X29" i="4" s="1"/>
  <c r="AD29" i="4" s="1"/>
  <c r="AE29" i="4" s="1"/>
  <c r="V25" i="4"/>
  <c r="X25" i="4" s="1"/>
  <c r="AD25" i="4" s="1"/>
  <c r="AE25" i="4" s="1"/>
  <c r="V24" i="4"/>
  <c r="X24" i="4" s="1"/>
  <c r="V16" i="4"/>
  <c r="X16" i="4" s="1"/>
  <c r="AD16" i="4" s="1"/>
  <c r="AE16" i="4" s="1"/>
  <c r="V31" i="4"/>
  <c r="X31" i="4" s="1"/>
  <c r="V23" i="4"/>
  <c r="X23" i="4" s="1"/>
  <c r="V15" i="4"/>
  <c r="AA9" i="4"/>
  <c r="N2" i="4"/>
  <c r="P2" i="4" s="1"/>
  <c r="Q2" i="4" s="1"/>
  <c r="V32" i="4"/>
  <c r="X32" i="4" s="1"/>
  <c r="AD32" i="4" s="1"/>
  <c r="AE32" i="4" s="1"/>
  <c r="X15" i="4" l="1"/>
  <c r="AD15" i="4" s="1"/>
  <c r="AE15" i="4" s="1"/>
  <c r="AF15" i="4"/>
  <c r="AF22" i="4"/>
  <c r="V17" i="4"/>
  <c r="X17" i="4" s="1"/>
  <c r="AD17" i="4" s="1"/>
  <c r="AE17" i="4" s="1"/>
  <c r="V22" i="4"/>
  <c r="X22" i="4" s="1"/>
  <c r="AD22" i="4" s="1"/>
  <c r="AE22" i="4" s="1"/>
  <c r="AG20" i="4"/>
  <c r="AG11" i="4"/>
  <c r="Y9" i="4"/>
  <c r="Z9" i="4" s="1"/>
  <c r="AB9" i="4" s="1"/>
  <c r="AD9" i="4"/>
  <c r="AE9" i="4" s="1"/>
  <c r="AG9" i="4" s="1"/>
  <c r="AD14" i="4"/>
  <c r="AE14" i="4" s="1"/>
  <c r="AD12" i="4"/>
  <c r="AE12" i="4" s="1"/>
  <c r="AG12" i="4" s="1"/>
  <c r="AD18" i="4"/>
  <c r="AE18" i="4" s="1"/>
  <c r="AG16" i="4"/>
  <c r="AG10" i="4"/>
  <c r="AD21" i="4"/>
  <c r="AE21" i="4" s="1"/>
  <c r="AG21" i="4" s="1"/>
  <c r="AG13" i="4"/>
  <c r="AG19" i="4"/>
  <c r="AG27" i="4"/>
  <c r="AG26" i="4"/>
  <c r="AD31" i="4"/>
  <c r="AE31" i="4" s="1"/>
  <c r="AG25" i="4"/>
  <c r="AG29" i="4"/>
  <c r="AD28" i="4"/>
  <c r="AE28" i="4" s="1"/>
  <c r="AG28" i="4" s="1"/>
  <c r="AD24" i="4"/>
  <c r="AE24" i="4" s="1"/>
  <c r="AG24" i="4" s="1"/>
  <c r="AD23" i="4"/>
  <c r="AE23" i="4" s="1"/>
  <c r="AG30" i="4"/>
  <c r="AG32" i="4"/>
  <c r="Y19" i="4"/>
  <c r="Z19" i="4" s="1"/>
  <c r="AB19" i="4" s="1"/>
  <c r="Y24" i="4"/>
  <c r="Y29" i="4"/>
  <c r="Z29" i="4" s="1"/>
  <c r="AB29" i="4" s="1"/>
  <c r="Y10" i="4"/>
  <c r="Y21" i="4"/>
  <c r="Z21" i="4" s="1"/>
  <c r="Y27" i="4"/>
  <c r="Y14" i="4"/>
  <c r="Y28" i="4"/>
  <c r="Z28" i="4" s="1"/>
  <c r="AB28" i="4" s="1"/>
  <c r="Y23" i="4"/>
  <c r="Y12" i="4"/>
  <c r="Y18" i="4"/>
  <c r="Z18" i="4" s="1"/>
  <c r="AB18" i="4" s="1"/>
  <c r="Y20" i="4"/>
  <c r="Y16" i="4"/>
  <c r="Y25" i="4"/>
  <c r="Y32" i="4"/>
  <c r="Y31" i="4"/>
  <c r="Z31" i="4" s="1"/>
  <c r="Y13" i="4"/>
  <c r="Z13" i="4" s="1"/>
  <c r="Y26" i="4"/>
  <c r="Y11" i="4"/>
  <c r="Y30" i="4"/>
  <c r="Y15" i="4" l="1"/>
  <c r="Z15" i="4" s="1"/>
  <c r="AB15" i="4" s="1"/>
  <c r="AG17" i="4"/>
  <c r="Y17" i="4"/>
  <c r="Z17" i="4" s="1"/>
  <c r="AB17" i="4" s="1"/>
  <c r="Y22" i="4"/>
  <c r="Z22" i="4" s="1"/>
  <c r="AG22" i="4"/>
  <c r="AG15" i="4"/>
  <c r="AG14" i="4"/>
  <c r="AG18" i="4"/>
  <c r="AG23" i="4"/>
  <c r="AG31" i="4"/>
  <c r="Z10" i="4"/>
  <c r="AB10" i="4" s="1"/>
  <c r="AB13" i="4"/>
  <c r="Z26" i="4"/>
  <c r="AB26" i="4" s="1"/>
  <c r="Z12" i="4"/>
  <c r="AB12" i="4" s="1"/>
  <c r="AB21" i="4"/>
  <c r="Z24" i="4"/>
  <c r="AB24" i="4" s="1"/>
  <c r="Z30" i="4"/>
  <c r="AB30" i="4" s="1"/>
  <c r="AB31" i="4"/>
  <c r="Z25" i="4"/>
  <c r="AB25" i="4" s="1"/>
  <c r="Z14" i="4"/>
  <c r="AB14" i="4" s="1"/>
  <c r="Z32" i="4"/>
  <c r="AB32" i="4" s="1"/>
  <c r="Z23" i="4"/>
  <c r="AB23" i="4" s="1"/>
  <c r="Z20" i="4"/>
  <c r="AB20" i="4" s="1"/>
  <c r="Z27" i="4"/>
  <c r="AB27" i="4" s="1"/>
  <c r="Z11" i="4"/>
  <c r="AB11" i="4" s="1"/>
  <c r="Z16" i="4"/>
  <c r="AB16" i="4" s="1"/>
  <c r="AB22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</author>
  </authors>
  <commentList>
    <comment ref="H3" authorId="0" shapeId="0" xr:uid="{721CC5D2-FBA1-43D3-BC57-1D93F30BFE14}">
      <text>
        <r>
          <rPr>
            <b/>
            <sz val="9"/>
            <color indexed="81"/>
            <rFont val="Segoe UI"/>
            <family val="2"/>
          </rPr>
          <t>Roland:</t>
        </r>
        <r>
          <rPr>
            <sz val="9"/>
            <color indexed="81"/>
            <rFont val="Segoe UI"/>
            <family val="2"/>
          </rPr>
          <t xml:space="preserve">
Hebesatz der Region.
Es wirkt sich auf alle Parameter aus, Preis Aufwand, Stundensatz
Wahrscheinlich nur sinnvoll im Wertebereicht 0,8 -1,2 zu definieren.</t>
        </r>
      </text>
    </comment>
    <comment ref="G4" authorId="0" shapeId="0" xr:uid="{742E3D40-A6A9-4775-89A0-18CF9411C75A}">
      <text>
        <r>
          <rPr>
            <b/>
            <sz val="9"/>
            <color indexed="81"/>
            <rFont val="Segoe UI"/>
            <family val="2"/>
          </rPr>
          <t>Roland:</t>
        </r>
        <r>
          <rPr>
            <sz val="9"/>
            <color indexed="81"/>
            <rFont val="Segoe UI"/>
            <family val="2"/>
          </rPr>
          <t xml:space="preserve">
Addition von Grundpreis und Preisdifferenz wäre ein imaginärer Endpunkt, da ja nur die erste Hälfte des Sinuns verwendet wird.</t>
        </r>
      </text>
    </comment>
    <comment ref="K4" authorId="0" shapeId="0" xr:uid="{8621F2E0-76D6-4497-8ADA-E565468A9058}">
      <text>
        <r>
          <rPr>
            <b/>
            <sz val="9"/>
            <color indexed="81"/>
            <rFont val="Segoe UI"/>
            <family val="2"/>
          </rPr>
          <t>Roland:</t>
        </r>
        <r>
          <rPr>
            <sz val="9"/>
            <color indexed="81"/>
            <rFont val="Segoe UI"/>
            <family val="2"/>
          </rPr>
          <t xml:space="preserve">
unterer Kurvenverlauf gedehnter Sinus, um den Anfang flacher verlaufen zu lassen
Es wird immer ein Grundaufwand angenommen und ein mengenangepasster Zusatzaufwand angenmmen.</t>
        </r>
      </text>
    </comment>
    <comment ref="K6" authorId="0" shapeId="0" xr:uid="{1098ECE6-57B3-461D-9559-06337954D4DD}">
      <text>
        <r>
          <rPr>
            <b/>
            <sz val="9"/>
            <color indexed="81"/>
            <rFont val="Segoe UI"/>
            <family val="2"/>
          </rPr>
          <t>Roland:</t>
        </r>
        <r>
          <rPr>
            <sz val="9"/>
            <color indexed="81"/>
            <rFont val="Segoe UI"/>
            <family val="2"/>
          </rPr>
          <t xml:space="preserve">
Roland:
oberer Kurvenverlauf ohne Dehnung.
Unterer Punkt imaginär
Es wird immer ein Grundaufwand angenommen und ein mengenangepasster Zusatzaufwand angenmmen.
Der Endpunkt ist definiert.</t>
        </r>
      </text>
    </comment>
    <comment ref="G7" authorId="0" shapeId="0" xr:uid="{D698690D-0A11-4F32-A879-71054140810C}">
      <text>
        <r>
          <rPr>
            <b/>
            <sz val="9"/>
            <color indexed="81"/>
            <rFont val="Segoe UI"/>
            <family val="2"/>
          </rPr>
          <t>Roland:</t>
        </r>
        <r>
          <rPr>
            <sz val="9"/>
            <color indexed="81"/>
            <rFont val="Segoe UI"/>
            <family val="2"/>
          </rPr>
          <t xml:space="preserve">
Grundpreis +Preisdiff = oberster externer Verrechnungssatz
</t>
        </r>
      </text>
    </comment>
    <comment ref="V8" authorId="0" shapeId="0" xr:uid="{F921B106-8BBE-44F8-8FA3-98E71E2DBEF4}">
      <text>
        <r>
          <rPr>
            <b/>
            <sz val="9"/>
            <color indexed="81"/>
            <rFont val="Segoe UI"/>
            <family val="2"/>
          </rPr>
          <t>Roland:</t>
        </r>
        <r>
          <rPr>
            <sz val="9"/>
            <color indexed="81"/>
            <rFont val="Segoe UI"/>
            <family val="2"/>
          </rPr>
          <t xml:space="preserve">
Der externe Verrechnungsstundensatz ändert sich um den entsprechenden % Satz.
</t>
        </r>
      </text>
    </comment>
    <comment ref="W8" authorId="0" shapeId="0" xr:uid="{A58C0968-C6AF-454E-9A33-0E892DFB5795}">
      <text>
        <r>
          <rPr>
            <b/>
            <sz val="9"/>
            <color indexed="81"/>
            <rFont val="Segoe UI"/>
            <family val="2"/>
          </rPr>
          <t>Roland:</t>
        </r>
        <r>
          <rPr>
            <sz val="9"/>
            <color indexed="81"/>
            <rFont val="Segoe UI"/>
            <family val="2"/>
          </rPr>
          <t xml:space="preserve">
Der Stundenaufwand verringert sich um die entsprechenden % Sätze. (Kompaktbilanz, WDH Audit)</t>
        </r>
      </text>
    </comment>
    <comment ref="E9" authorId="0" shapeId="0" xr:uid="{BF8B79E1-4988-47D8-A568-1885A297C207}">
      <text>
        <r>
          <rPr>
            <b/>
            <sz val="9"/>
            <color indexed="81"/>
            <rFont val="Segoe UI"/>
            <family val="2"/>
          </rPr>
          <t>Roland:</t>
        </r>
        <r>
          <rPr>
            <sz val="9"/>
            <color indexed="81"/>
            <rFont val="Segoe UI"/>
            <family val="2"/>
          </rPr>
          <t xml:space="preserve">
normiert auf 2
*PI</t>
        </r>
      </text>
    </comment>
  </commentList>
</comments>
</file>

<file path=xl/sharedStrings.xml><?xml version="1.0" encoding="utf-8"?>
<sst xmlns="http://schemas.openxmlformats.org/spreadsheetml/2006/main" count="100" uniqueCount="62">
  <si>
    <t>normiert auf 2PI</t>
  </si>
  <si>
    <t>log 10</t>
  </si>
  <si>
    <t>Anz FTE</t>
  </si>
  <si>
    <t>2PI</t>
  </si>
  <si>
    <t>Preisdiff</t>
  </si>
  <si>
    <t>Grundpreis</t>
  </si>
  <si>
    <t>Preis</t>
  </si>
  <si>
    <t>Sonderpreis</t>
  </si>
  <si>
    <t>Sonderstunden</t>
  </si>
  <si>
    <t>Sonderverrechnungssatz</t>
  </si>
  <si>
    <t>WDH Audit 20% (Stunden)</t>
  </si>
  <si>
    <t>Kompakt 10% (Stunden)</t>
  </si>
  <si>
    <t>gemeinnützig 20% ext Verrechnungssatz</t>
  </si>
  <si>
    <t>BWA</t>
  </si>
  <si>
    <t>VA</t>
  </si>
  <si>
    <t>Aufwand</t>
  </si>
  <si>
    <t>DB</t>
  </si>
  <si>
    <t>Verwaltungabgabe VA</t>
  </si>
  <si>
    <t>berechneter Grundaufwand:</t>
  </si>
  <si>
    <t>interne Kosten</t>
  </si>
  <si>
    <t>Abgaben</t>
  </si>
  <si>
    <t>ext</t>
  </si>
  <si>
    <t>Region</t>
  </si>
  <si>
    <t>Stunden</t>
  </si>
  <si>
    <t>Z1 Zusatzaufwand</t>
  </si>
  <si>
    <t>Z2 Zusatzaufwand</t>
  </si>
  <si>
    <t>G2 Grundaufwand</t>
  </si>
  <si>
    <t>G1 Grundaufwand</t>
  </si>
  <si>
    <t>interner StdSatz</t>
  </si>
  <si>
    <t>Sprache</t>
  </si>
  <si>
    <t>Matrix</t>
  </si>
  <si>
    <t>Format</t>
  </si>
  <si>
    <t>CH</t>
  </si>
  <si>
    <t>DA</t>
  </si>
  <si>
    <t>IT</t>
  </si>
  <si>
    <t>ES</t>
  </si>
  <si>
    <t>Sprachen</t>
  </si>
  <si>
    <t>de</t>
  </si>
  <si>
    <t>en</t>
  </si>
  <si>
    <t>it</t>
  </si>
  <si>
    <t>es</t>
  </si>
  <si>
    <t>M5.0</t>
  </si>
  <si>
    <t>M5.1</t>
  </si>
  <si>
    <t>G1.2</t>
  </si>
  <si>
    <t>V</t>
  </si>
  <si>
    <t>K</t>
  </si>
  <si>
    <t>G</t>
  </si>
  <si>
    <t>Bezeichner</t>
  </si>
  <si>
    <t>Vorlage</t>
  </si>
  <si>
    <t>M5.0 Vollbilanz</t>
  </si>
  <si>
    <t>Vollbilanz</t>
  </si>
  <si>
    <t>Kompaktbilanz</t>
  </si>
  <si>
    <t>Lookup</t>
  </si>
  <si>
    <t>Full Balance</t>
  </si>
  <si>
    <t>Balancio completto</t>
  </si>
  <si>
    <t>Balancio compacto</t>
  </si>
  <si>
    <t>Compact Balance</t>
  </si>
  <si>
    <t>h</t>
  </si>
  <si>
    <t>EUR</t>
  </si>
  <si>
    <t>extStdSatz EUR</t>
  </si>
  <si>
    <t>Preis EUR</t>
  </si>
  <si>
    <t>Eingabefelder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</si>
</sst>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 style="medium">
        <color rgb="FF92D050"/>
      </right>
      <top/>
      <bottom/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/>
      <right/>
      <top style="thin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 style="thin">
        <color theme="8" tint="-0.249977111117893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" fontId="0" fillId="0" borderId="0" xfId="0" applyNumberFormat="1"/>
    <xf numFmtId="0" fontId="0" fillId="2" borderId="0" xfId="0" applyFill="1"/>
    <xf numFmtId="0" fontId="0" fillId="3" borderId="0" xfId="0" applyFill="1"/>
    <xf numFmtId="4" fontId="0" fillId="3" borderId="0" xfId="0" applyNumberFormat="1" applyFill="1"/>
    <xf numFmtId="0" fontId="0" fillId="4" borderId="0" xfId="0" applyFill="1"/>
    <xf numFmtId="4" fontId="0" fillId="4" borderId="0" xfId="0" applyNumberFormat="1" applyFill="1"/>
    <xf numFmtId="0" fontId="0" fillId="5" borderId="0" xfId="0" applyFill="1"/>
    <xf numFmtId="4" fontId="0" fillId="5" borderId="0" xfId="0" applyNumberFormat="1" applyFill="1"/>
    <xf numFmtId="0" fontId="3" fillId="2" borderId="1" xfId="0" applyFont="1" applyFill="1" applyBorder="1"/>
    <xf numFmtId="4" fontId="0" fillId="2" borderId="2" xfId="0" applyNumberFormat="1" applyFill="1" applyBorder="1"/>
    <xf numFmtId="0" fontId="0" fillId="0" borderId="3" xfId="0" applyBorder="1"/>
    <xf numFmtId="0" fontId="0" fillId="2" borderId="4" xfId="0" applyFill="1" applyBorder="1"/>
    <xf numFmtId="0" fontId="0" fillId="0" borderId="4" xfId="0" applyBorder="1"/>
    <xf numFmtId="0" fontId="0" fillId="2" borderId="5" xfId="0" applyFill="1" applyBorder="1"/>
    <xf numFmtId="0" fontId="0" fillId="0" borderId="6" xfId="0" applyBorder="1"/>
    <xf numFmtId="0" fontId="0" fillId="2" borderId="7" xfId="0" applyFill="1" applyBorder="1"/>
    <xf numFmtId="0" fontId="0" fillId="0" borderId="8" xfId="0" applyBorder="1"/>
    <xf numFmtId="0" fontId="0" fillId="2" borderId="9" xfId="0" applyFill="1" applyBorder="1"/>
    <xf numFmtId="0" fontId="0" fillId="0" borderId="9" xfId="0" applyBorder="1"/>
    <xf numFmtId="0" fontId="0" fillId="2" borderId="10" xfId="0" applyFill="1" applyBorder="1"/>
    <xf numFmtId="0" fontId="0" fillId="0" borderId="11" xfId="0" applyBorder="1"/>
    <xf numFmtId="0" fontId="0" fillId="2" borderId="12" xfId="0" applyFill="1" applyBorder="1"/>
    <xf numFmtId="0" fontId="0" fillId="0" borderId="12" xfId="0" applyBorder="1"/>
    <xf numFmtId="0" fontId="0" fillId="2" borderId="13" xfId="0" applyFill="1" applyBorder="1"/>
    <xf numFmtId="4" fontId="0" fillId="2" borderId="14" xfId="0" applyNumberFormat="1" applyFill="1" applyBorder="1"/>
    <xf numFmtId="4" fontId="0" fillId="2" borderId="15" xfId="0" applyNumberFormat="1" applyFill="1" applyBorder="1"/>
    <xf numFmtId="0" fontId="0" fillId="0" borderId="16" xfId="0" applyBorder="1"/>
    <xf numFmtId="4" fontId="0" fillId="4" borderId="16" xfId="0" applyNumberFormat="1" applyFill="1" applyBorder="1"/>
    <xf numFmtId="4" fontId="0" fillId="0" borderId="16" xfId="0" applyNumberFormat="1" applyBorder="1"/>
    <xf numFmtId="4" fontId="0" fillId="3" borderId="16" xfId="0" applyNumberFormat="1" applyFill="1" applyBorder="1"/>
    <xf numFmtId="4" fontId="0" fillId="2" borderId="17" xfId="0" applyNumberFormat="1" applyFill="1" applyBorder="1"/>
    <xf numFmtId="4" fontId="0" fillId="5" borderId="16" xfId="0" applyNumberFormat="1" applyFill="1" applyBorder="1"/>
    <xf numFmtId="0" fontId="0" fillId="0" borderId="0" xfId="0" applyFill="1" applyBorder="1"/>
    <xf numFmtId="4" fontId="0" fillId="0" borderId="0" xfId="0" applyNumberFormat="1"/>
    <xf numFmtId="4" fontId="0" fillId="0" borderId="16" xfId="0" applyNumberFormat="1" applyBorder="1"/>
    <xf numFmtId="0" fontId="0" fillId="0" borderId="0" xfId="0" applyFill="1" applyBorder="1" applyAlignment="1">
      <alignment horizontal="right"/>
    </xf>
    <xf numFmtId="0" fontId="0" fillId="0" borderId="0" xfId="0" applyFill="1"/>
    <xf numFmtId="4" fontId="0" fillId="0" borderId="0" xfId="0" applyNumberFormat="1" applyFill="1"/>
    <xf numFmtId="4" fontId="0" fillId="0" borderId="16" xfId="0" applyNumberForma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Sinusverlauf der Zahlenbasis log10</a:t>
            </a:r>
          </a:p>
        </c:rich>
      </c:tx>
      <c:layout>
        <c:manualLayout>
          <c:xMode val="edge"/>
          <c:yMode val="edge"/>
          <c:x val="0.288112096749505"/>
          <c:y val="3.1189077437731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'FTE Basis (aktuell)'!$F$9:$F$32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75</c:v>
                </c:pt>
                <c:pt idx="10">
                  <c:v>100</c:v>
                </c:pt>
                <c:pt idx="11">
                  <c:v>150</c:v>
                </c:pt>
                <c:pt idx="12">
                  <c:v>200</c:v>
                </c:pt>
                <c:pt idx="13">
                  <c:v>225</c:v>
                </c:pt>
                <c:pt idx="14">
                  <c:v>250</c:v>
                </c:pt>
                <c:pt idx="15">
                  <c:v>375</c:v>
                </c:pt>
                <c:pt idx="16">
                  <c:v>500</c:v>
                </c:pt>
                <c:pt idx="17">
                  <c:v>1000</c:v>
                </c:pt>
                <c:pt idx="18">
                  <c:v>1500</c:v>
                </c:pt>
                <c:pt idx="19">
                  <c:v>2000</c:v>
                </c:pt>
                <c:pt idx="20">
                  <c:v>2500</c:v>
                </c:pt>
                <c:pt idx="21">
                  <c:v>5000</c:v>
                </c:pt>
                <c:pt idx="22">
                  <c:v>7500</c:v>
                </c:pt>
                <c:pt idx="23">
                  <c:v>10000</c:v>
                </c:pt>
              </c:numCache>
            </c:numRef>
          </c:xVal>
          <c:yVal>
            <c:numRef>
              <c:f>'FTE Basis (aktuell)'!$G$9:$G$32</c:f>
              <c:numCache>
                <c:formatCode>General</c:formatCode>
                <c:ptCount val="24"/>
                <c:pt idx="0">
                  <c:v>0</c:v>
                </c:pt>
                <c:pt idx="1">
                  <c:v>5.5638489876594921E-2</c:v>
                </c:pt>
                <c:pt idx="2">
                  <c:v>0.29387487192878581</c:v>
                </c:pt>
                <c:pt idx="3">
                  <c:v>0.58578643762690508</c:v>
                </c:pt>
                <c:pt idx="4">
                  <c:v>0.79425528306507487</c:v>
                </c:pt>
                <c:pt idx="5">
                  <c:v>0.956382710298463</c:v>
                </c:pt>
                <c:pt idx="6">
                  <c:v>1.2015562371613466</c:v>
                </c:pt>
                <c:pt idx="7">
                  <c:v>1.3850442729781187</c:v>
                </c:pt>
                <c:pt idx="8">
                  <c:v>1.5315362148995599</c:v>
                </c:pt>
                <c:pt idx="9">
                  <c:v>1.8040614884935386</c:v>
                </c:pt>
                <c:pt idx="10">
                  <c:v>2</c:v>
                </c:pt>
                <c:pt idx="11">
                  <c:v>2.275722562701938</c:v>
                </c:pt>
                <c:pt idx="12">
                  <c:v>2.4684637851004401</c:v>
                </c:pt>
                <c:pt idx="13">
                  <c:v>2.5461796775835173</c:v>
                </c:pt>
                <c:pt idx="14">
                  <c:v>2.6149557270218811</c:v>
                </c:pt>
                <c:pt idx="15">
                  <c:v>2.8714490988968802</c:v>
                </c:pt>
                <c:pt idx="16">
                  <c:v>3.0436172897015377</c:v>
                </c:pt>
                <c:pt idx="17">
                  <c:v>3.4142135623730949</c:v>
                </c:pt>
                <c:pt idx="18">
                  <c:v>3.5956753045602721</c:v>
                </c:pt>
                <c:pt idx="19">
                  <c:v>3.7061251280712142</c:v>
                </c:pt>
                <c:pt idx="20">
                  <c:v>3.7805416820493685</c:v>
                </c:pt>
                <c:pt idx="21">
                  <c:v>3.9443615101234055</c:v>
                </c:pt>
                <c:pt idx="22">
                  <c:v>3.990378883456271</c:v>
                </c:pt>
                <c:pt idx="23">
                  <c:v>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998-4669-99C0-94F4ADCFF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3670208"/>
        <c:axId val="833673088"/>
      </c:scatterChart>
      <c:valAx>
        <c:axId val="833670208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33673088"/>
        <c:crosses val="autoZero"/>
        <c:crossBetween val="midCat"/>
      </c:valAx>
      <c:valAx>
        <c:axId val="83367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33670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Preisverlauf nach FTE und Aufwand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'FTE Basis (aktuell)'!$P$9:$P$32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75</c:v>
                </c:pt>
                <c:pt idx="10">
                  <c:v>100</c:v>
                </c:pt>
                <c:pt idx="11">
                  <c:v>150</c:v>
                </c:pt>
                <c:pt idx="12">
                  <c:v>200</c:v>
                </c:pt>
                <c:pt idx="13">
                  <c:v>225</c:v>
                </c:pt>
                <c:pt idx="14">
                  <c:v>250</c:v>
                </c:pt>
                <c:pt idx="15">
                  <c:v>375</c:v>
                </c:pt>
                <c:pt idx="16">
                  <c:v>500</c:v>
                </c:pt>
                <c:pt idx="17">
                  <c:v>1000</c:v>
                </c:pt>
                <c:pt idx="18">
                  <c:v>1500</c:v>
                </c:pt>
                <c:pt idx="19">
                  <c:v>2000</c:v>
                </c:pt>
                <c:pt idx="20">
                  <c:v>2500</c:v>
                </c:pt>
                <c:pt idx="21">
                  <c:v>5000</c:v>
                </c:pt>
                <c:pt idx="22">
                  <c:v>7500</c:v>
                </c:pt>
                <c:pt idx="23">
                  <c:v>10000</c:v>
                </c:pt>
              </c:numCache>
            </c:numRef>
          </c:xVal>
          <c:yVal>
            <c:numRef>
              <c:f>'FTE Basis (aktuell)'!$Q$9:$Q$32</c:f>
              <c:numCache>
                <c:formatCode>#,##0.00</c:formatCode>
                <c:ptCount val="24"/>
                <c:pt idx="0">
                  <c:v>1218</c:v>
                </c:pt>
                <c:pt idx="1">
                  <c:v>1320.7338129448392</c:v>
                </c:pt>
                <c:pt idx="2">
                  <c:v>1775.9803465348891</c:v>
                </c:pt>
                <c:pt idx="3">
                  <c:v>2367.7349256253524</c:v>
                </c:pt>
                <c:pt idx="4">
                  <c:v>2813.2141694909151</c:v>
                </c:pt>
                <c:pt idx="5">
                  <c:v>3172.8430876742959</c:v>
                </c:pt>
                <c:pt idx="6">
                  <c:v>3738.5841845903387</c:v>
                </c:pt>
                <c:pt idx="7">
                  <c:v>4179.2350740930005</c:v>
                </c:pt>
                <c:pt idx="8">
                  <c:v>4541.6403990557046</c:v>
                </c:pt>
                <c:pt idx="9">
                  <c:v>5240.8825496828795</c:v>
                </c:pt>
                <c:pt idx="10">
                  <c:v>5763.75</c:v>
                </c:pt>
                <c:pt idx="11">
                  <c:v>6528.0445079490864</c:v>
                </c:pt>
                <c:pt idx="12">
                  <c:v>7082.1195056553906</c:v>
                </c:pt>
                <c:pt idx="13">
                  <c:v>7310.1397989477182</c:v>
                </c:pt>
                <c:pt idx="14">
                  <c:v>7573.3014809355345</c:v>
                </c:pt>
                <c:pt idx="15">
                  <c:v>8918.4936001198694</c:v>
                </c:pt>
                <c:pt idx="16">
                  <c:v>9841.663561574378</c:v>
                </c:pt>
                <c:pt idx="17">
                  <c:v>11883.933843911134</c:v>
                </c:pt>
                <c:pt idx="18">
                  <c:v>12911.38112386071</c:v>
                </c:pt>
                <c:pt idx="19">
                  <c:v>13545.590461675976</c:v>
                </c:pt>
                <c:pt idx="20">
                  <c:v>13976.664799578444</c:v>
                </c:pt>
                <c:pt idx="21">
                  <c:v>14936.322944734567</c:v>
                </c:pt>
                <c:pt idx="22">
                  <c:v>15208.539434779826</c:v>
                </c:pt>
                <c:pt idx="23">
                  <c:v>15265.599999999999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CF5-4063-8E3E-6A7E234BB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3671288"/>
        <c:axId val="833667688"/>
      </c:scatterChart>
      <c:valAx>
        <c:axId val="833671288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33667688"/>
        <c:crossesAt val="0"/>
        <c:crossBetween val="midCat"/>
      </c:valAx>
      <c:valAx>
        <c:axId val="833667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33671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17358</xdr:colOff>
      <xdr:row>33</xdr:row>
      <xdr:rowOff>175049</xdr:rowOff>
    </xdr:from>
    <xdr:to>
      <xdr:col>24</xdr:col>
      <xdr:colOff>478156</xdr:colOff>
      <xdr:row>49</xdr:row>
      <xdr:rowOff>137040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1D25900-0592-4608-B94E-F18329908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283710</xdr:colOff>
      <xdr:row>33</xdr:row>
      <xdr:rowOff>124504</xdr:rowOff>
    </xdr:from>
    <xdr:to>
      <xdr:col>19</xdr:col>
      <xdr:colOff>161926</xdr:colOff>
      <xdr:row>48</xdr:row>
      <xdr:rowOff>10204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B9904CA-C720-4AFF-9CA8-4F8E627E6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land%20Wiedemeyer\Downloads\PMV03-Ansatz-20241020_1%20(2).xlsx" TargetMode="External"/><Relationship Id="rId1" Type="http://schemas.openxmlformats.org/officeDocument/2006/relationships/externalLinkPath" Target="PMV03-Ansatz-20241020_1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TE Basis (aktuell)"/>
      <sheetName val="Tool"/>
    </sheetNames>
    <sheetDataSet>
      <sheetData sheetId="0">
        <row r="9">
          <cell r="P9">
            <v>1</v>
          </cell>
          <cell r="Q9">
            <v>1050</v>
          </cell>
        </row>
        <row r="10">
          <cell r="P10">
            <v>2</v>
          </cell>
          <cell r="Q10">
            <v>1125.8421093179945</v>
          </cell>
        </row>
        <row r="11">
          <cell r="P11">
            <v>5</v>
          </cell>
          <cell r="Q11">
            <v>1461.0304479505608</v>
          </cell>
        </row>
        <row r="12">
          <cell r="P12">
            <v>10</v>
          </cell>
          <cell r="Q12">
            <v>1896.0637816870878</v>
          </cell>
        </row>
        <row r="13">
          <cell r="P13">
            <v>15</v>
          </cell>
          <cell r="Q13">
            <v>2224.3354429068022</v>
          </cell>
        </row>
        <row r="14">
          <cell r="P14">
            <v>20</v>
          </cell>
          <cell r="Q14">
            <v>2490.4819706386829</v>
          </cell>
        </row>
        <row r="15">
          <cell r="P15">
            <v>30</v>
          </cell>
          <cell r="Q15">
            <v>2912.279463942964</v>
          </cell>
        </row>
        <row r="16">
          <cell r="P16">
            <v>40</v>
          </cell>
          <cell r="Q16">
            <v>3244.3112398969815</v>
          </cell>
        </row>
        <row r="17">
          <cell r="P17">
            <v>50</v>
          </cell>
          <cell r="Q17">
            <v>3520.240640326419</v>
          </cell>
        </row>
        <row r="18">
          <cell r="P18">
            <v>75</v>
          </cell>
          <cell r="Q18">
            <v>4061.5394993943855</v>
          </cell>
        </row>
        <row r="19">
          <cell r="P19">
            <v>100</v>
          </cell>
          <cell r="Q19">
            <v>4475.5526627828103</v>
          </cell>
        </row>
        <row r="20">
          <cell r="P20">
            <v>150</v>
          </cell>
          <cell r="Q20">
            <v>5098.4419246099751</v>
          </cell>
        </row>
        <row r="21">
          <cell r="P21">
            <v>200</v>
          </cell>
          <cell r="Q21">
            <v>5566.0268372791716</v>
          </cell>
        </row>
        <row r="22">
          <cell r="P22">
            <v>225</v>
          </cell>
          <cell r="Q22">
            <v>5763.0715475015149</v>
          </cell>
        </row>
        <row r="23">
          <cell r="P23">
            <v>250</v>
          </cell>
          <cell r="Q23">
            <v>6897.7989055738635</v>
          </cell>
        </row>
        <row r="24">
          <cell r="P24">
            <v>375</v>
          </cell>
          <cell r="Q24">
            <v>7944.8420445545562</v>
          </cell>
        </row>
        <row r="25">
          <cell r="P25">
            <v>500</v>
          </cell>
          <cell r="Q25">
            <v>8663.1559621212346</v>
          </cell>
        </row>
        <row r="26">
          <cell r="P26">
            <v>1000</v>
          </cell>
          <cell r="Q26">
            <v>10251.585130146568</v>
          </cell>
        </row>
        <row r="27">
          <cell r="P27">
            <v>1500</v>
          </cell>
          <cell r="Q27">
            <v>11050.393630484763</v>
          </cell>
        </row>
        <row r="28">
          <cell r="P28">
            <v>2000</v>
          </cell>
          <cell r="Q28">
            <v>11543.37295288204</v>
          </cell>
        </row>
        <row r="29">
          <cell r="P29">
            <v>2500</v>
          </cell>
          <cell r="Q29">
            <v>11878.411164444309</v>
          </cell>
        </row>
        <row r="30">
          <cell r="P30">
            <v>5000</v>
          </cell>
          <cell r="Q30">
            <v>12624.156646395606</v>
          </cell>
        </row>
        <row r="31">
          <cell r="P31">
            <v>7500</v>
          </cell>
          <cell r="Q31">
            <v>12835.666091568955</v>
          </cell>
        </row>
        <row r="32">
          <cell r="P32">
            <v>10000</v>
          </cell>
          <cell r="Q32">
            <v>12880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30DB-73D5-4CD0-B69F-1519B895403F}">
  <dimension ref="B1:AG64"/>
  <sheetViews>
    <sheetView tabSelected="1" topLeftCell="I1" zoomScale="90" zoomScaleNormal="90" workbookViewId="0">
      <selection activeCell="K53" sqref="K53"/>
    </sheetView>
  </sheetViews>
  <sheetFormatPr baseColWidth="10" defaultRowHeight="14.4" x14ac:dyDescent="0.3"/>
  <cols>
    <col min="3" max="3" width="9.88671875" customWidth="1"/>
    <col min="9" max="9" width="15.109375" customWidth="1"/>
    <col min="10" max="10" width="6.44140625" customWidth="1"/>
    <col min="11" max="11" width="19.5546875" customWidth="1"/>
    <col min="13" max="13" width="3.6640625" customWidth="1"/>
    <col min="17" max="17" width="15.6640625" customWidth="1"/>
    <col min="18" max="18" width="12" customWidth="1"/>
    <col min="19" max="19" width="9.44140625" customWidth="1"/>
    <col min="20" max="20" width="15.6640625" customWidth="1"/>
    <col min="21" max="21" width="13" customWidth="1"/>
    <col min="30" max="33" width="0" hidden="1" customWidth="1"/>
  </cols>
  <sheetData>
    <row r="1" spans="2:33" x14ac:dyDescent="0.3">
      <c r="N1" t="s">
        <v>19</v>
      </c>
      <c r="P1" t="s">
        <v>20</v>
      </c>
      <c r="Q1" t="s">
        <v>21</v>
      </c>
    </row>
    <row r="2" spans="2:33" x14ac:dyDescent="0.3">
      <c r="B2" s="2" t="s">
        <v>61</v>
      </c>
      <c r="C2" s="2"/>
      <c r="H2" t="s">
        <v>18</v>
      </c>
      <c r="N2">
        <f>W9*AA3</f>
        <v>870</v>
      </c>
      <c r="P2">
        <f>N2+N2*AA4+(N2+N2*AA4)*AA5</f>
        <v>1113.5999999999999</v>
      </c>
      <c r="Q2">
        <f>P2/W9</f>
        <v>111.35999999999999</v>
      </c>
    </row>
    <row r="3" spans="2:33" ht="15" thickBot="1" x14ac:dyDescent="0.35">
      <c r="G3" t="s">
        <v>22</v>
      </c>
      <c r="H3" s="2">
        <v>1.1599999999999999</v>
      </c>
      <c r="Q3" s="5" t="s">
        <v>12</v>
      </c>
      <c r="R3" s="5"/>
      <c r="T3" s="2">
        <v>1</v>
      </c>
      <c r="V3">
        <v>1</v>
      </c>
      <c r="Y3" t="s">
        <v>28</v>
      </c>
      <c r="AA3">
        <f>75*$H$3</f>
        <v>87</v>
      </c>
      <c r="AG3">
        <f>AA3*(T3+V3)/2</f>
        <v>87</v>
      </c>
    </row>
    <row r="4" spans="2:33" x14ac:dyDescent="0.3">
      <c r="G4" s="11" t="s">
        <v>5</v>
      </c>
      <c r="H4" s="12">
        <v>105</v>
      </c>
      <c r="I4" s="13">
        <f>H4*$H$3</f>
        <v>121.8</v>
      </c>
      <c r="J4" s="13" t="s">
        <v>58</v>
      </c>
      <c r="K4" s="13" t="s">
        <v>27</v>
      </c>
      <c r="L4" s="14">
        <v>10</v>
      </c>
      <c r="M4" t="s">
        <v>57</v>
      </c>
      <c r="Q4" s="3" t="s">
        <v>10</v>
      </c>
      <c r="R4" s="3"/>
      <c r="T4" s="2">
        <v>1</v>
      </c>
      <c r="V4">
        <v>1</v>
      </c>
      <c r="Y4" t="s">
        <v>17</v>
      </c>
      <c r="AA4">
        <v>0.28000000000000003</v>
      </c>
      <c r="AG4">
        <f>AA4*(T3+V3)/2</f>
        <v>0.28000000000000003</v>
      </c>
    </row>
    <row r="5" spans="2:33" ht="15" thickBot="1" x14ac:dyDescent="0.35">
      <c r="G5" s="15" t="s">
        <v>4</v>
      </c>
      <c r="H5" s="2">
        <v>55</v>
      </c>
      <c r="I5">
        <f t="shared" ref="I5:I7" si="0">H5*$H$3</f>
        <v>63.8</v>
      </c>
      <c r="J5" t="s">
        <v>58</v>
      </c>
      <c r="K5" t="s">
        <v>24</v>
      </c>
      <c r="L5" s="16">
        <v>55</v>
      </c>
      <c r="M5" t="s">
        <v>57</v>
      </c>
      <c r="Q5" s="3" t="s">
        <v>11</v>
      </c>
      <c r="R5" s="3"/>
      <c r="T5" s="2">
        <v>1</v>
      </c>
      <c r="V5">
        <v>1</v>
      </c>
      <c r="Y5" t="s">
        <v>13</v>
      </c>
      <c r="AA5">
        <v>0</v>
      </c>
      <c r="AG5">
        <f>AA5*(T3+V3)/2</f>
        <v>0</v>
      </c>
    </row>
    <row r="6" spans="2:33" x14ac:dyDescent="0.3">
      <c r="G6" s="17" t="s">
        <v>5</v>
      </c>
      <c r="H6" s="18">
        <v>110</v>
      </c>
      <c r="I6" s="19">
        <f t="shared" si="0"/>
        <v>127.6</v>
      </c>
      <c r="J6" s="19" t="s">
        <v>58</v>
      </c>
      <c r="K6" s="19" t="s">
        <v>26</v>
      </c>
      <c r="L6" s="20">
        <v>-32</v>
      </c>
      <c r="M6" t="s">
        <v>57</v>
      </c>
    </row>
    <row r="7" spans="2:33" ht="15" thickBot="1" x14ac:dyDescent="0.35">
      <c r="G7" s="21" t="s">
        <v>4</v>
      </c>
      <c r="H7" s="22">
        <v>30</v>
      </c>
      <c r="I7" s="23">
        <f t="shared" si="0"/>
        <v>34.799999999999997</v>
      </c>
      <c r="J7" s="23" t="s">
        <v>58</v>
      </c>
      <c r="K7" s="23" t="s">
        <v>25</v>
      </c>
      <c r="L7" s="24">
        <v>126</v>
      </c>
      <c r="M7" t="s">
        <v>57</v>
      </c>
      <c r="O7" t="s">
        <v>23</v>
      </c>
    </row>
    <row r="8" spans="2:33" x14ac:dyDescent="0.3">
      <c r="C8" t="s">
        <v>2</v>
      </c>
      <c r="D8" t="s">
        <v>1</v>
      </c>
      <c r="E8" t="s">
        <v>0</v>
      </c>
      <c r="F8" t="s">
        <v>2</v>
      </c>
      <c r="G8" t="s">
        <v>3</v>
      </c>
      <c r="I8" s="6" t="s">
        <v>59</v>
      </c>
      <c r="J8" s="33"/>
      <c r="K8" s="36"/>
      <c r="L8" s="4" t="s">
        <v>23</v>
      </c>
      <c r="N8" s="37"/>
      <c r="O8" s="37"/>
      <c r="P8" t="s">
        <v>2</v>
      </c>
      <c r="Q8" s="9" t="s">
        <v>60</v>
      </c>
      <c r="V8" s="5" t="s">
        <v>9</v>
      </c>
      <c r="W8" s="3" t="s">
        <v>8</v>
      </c>
      <c r="X8" s="7" t="s">
        <v>7</v>
      </c>
      <c r="Y8" t="s">
        <v>13</v>
      </c>
      <c r="Z8" t="s">
        <v>14</v>
      </c>
      <c r="AA8" t="s">
        <v>15</v>
      </c>
      <c r="AB8" t="s">
        <v>16</v>
      </c>
      <c r="AD8" t="s">
        <v>13</v>
      </c>
      <c r="AE8" t="s">
        <v>14</v>
      </c>
      <c r="AF8" t="s">
        <v>15</v>
      </c>
      <c r="AG8" t="s">
        <v>16</v>
      </c>
    </row>
    <row r="9" spans="2:33" x14ac:dyDescent="0.3">
      <c r="C9">
        <v>1</v>
      </c>
      <c r="D9">
        <f t="shared" ref="D9:D32" si="1">LOG10(C9)</f>
        <v>0</v>
      </c>
      <c r="E9">
        <f>D9/2.6*PI()</f>
        <v>0</v>
      </c>
      <c r="F9">
        <f>C9</f>
        <v>1</v>
      </c>
      <c r="G9">
        <f>2*SIN(0.5*(E9-PI()))+2</f>
        <v>0</v>
      </c>
      <c r="I9" s="6">
        <f>$I$4+G9*$I$5/4</f>
        <v>121.8</v>
      </c>
      <c r="J9" s="1"/>
      <c r="K9" s="34"/>
      <c r="L9" s="4">
        <f>$L$4+G9*$L$5/4</f>
        <v>10</v>
      </c>
      <c r="M9" s="1"/>
      <c r="N9" s="38"/>
      <c r="O9" s="38"/>
      <c r="P9">
        <f>C9</f>
        <v>1</v>
      </c>
      <c r="Q9" s="10">
        <f>I9*L9</f>
        <v>1218</v>
      </c>
      <c r="R9" s="1"/>
      <c r="S9" s="1"/>
      <c r="T9" s="34"/>
      <c r="V9" s="6">
        <f>I9*$T$3</f>
        <v>121.8</v>
      </c>
      <c r="W9" s="4">
        <f>L9*$T$4*$T$5</f>
        <v>10</v>
      </c>
      <c r="X9" s="8">
        <f>V9*W9</f>
        <v>1218</v>
      </c>
      <c r="Y9" s="1">
        <f>X9*$AA$5</f>
        <v>0</v>
      </c>
      <c r="Z9" s="1">
        <f>(X9-Y9)*$AA$4</f>
        <v>341.04</v>
      </c>
      <c r="AA9" s="1">
        <f>W9*$AA$3</f>
        <v>870</v>
      </c>
      <c r="AB9" s="1">
        <f>X9-Y9-Z9-AA9</f>
        <v>6.9600000000000364</v>
      </c>
      <c r="AD9" s="1">
        <f t="shared" ref="AD9:AD32" si="2">X9*$AG$5</f>
        <v>0</v>
      </c>
      <c r="AE9" s="1">
        <f t="shared" ref="AE9:AE32" si="3">(X9-AD9)*$AG$4</f>
        <v>341.04</v>
      </c>
      <c r="AF9" s="1">
        <f t="shared" ref="AF9:AF32" si="4">W9*$AG$3</f>
        <v>870</v>
      </c>
      <c r="AG9" s="1">
        <f>X9-AD9-AE9-AF9</f>
        <v>6.9600000000000364</v>
      </c>
    </row>
    <row r="10" spans="2:33" x14ac:dyDescent="0.3">
      <c r="C10">
        <v>2</v>
      </c>
      <c r="D10">
        <f t="shared" si="1"/>
        <v>0.3010299956639812</v>
      </c>
      <c r="E10">
        <f>D10/2*PI()</f>
        <v>0.47285681144406533</v>
      </c>
      <c r="F10">
        <f t="shared" ref="F10:F32" si="5">C10</f>
        <v>2</v>
      </c>
      <c r="G10">
        <f>2*SIN(0.5*(E10-PI()))+2</f>
        <v>5.5638489876594921E-2</v>
      </c>
      <c r="I10" s="6">
        <f t="shared" ref="I10:I22" si="6">$I$4+G10*$I$5/4</f>
        <v>122.68743391353169</v>
      </c>
      <c r="J10" s="34"/>
      <c r="K10" s="34"/>
      <c r="L10" s="4">
        <f t="shared" ref="L10:L22" si="7">$L$4+G10*$L$5/4</f>
        <v>10.76502923580318</v>
      </c>
      <c r="M10" s="1"/>
      <c r="N10" s="38"/>
      <c r="O10" s="38"/>
      <c r="P10">
        <f t="shared" ref="P10:P32" si="8">C10</f>
        <v>2</v>
      </c>
      <c r="Q10" s="10">
        <f t="shared" ref="Q10:Q32" si="9">I10*L10</f>
        <v>1320.7338129448392</v>
      </c>
      <c r="R10" s="1"/>
      <c r="S10" s="34"/>
      <c r="T10" s="34"/>
      <c r="V10" s="6">
        <f t="shared" ref="V10:V32" si="10">I10*$T$3</f>
        <v>122.68743391353169</v>
      </c>
      <c r="W10" s="4">
        <f t="shared" ref="W10:W32" si="11">L10*$T$4*$T$5</f>
        <v>10.76502923580318</v>
      </c>
      <c r="X10" s="8">
        <f t="shared" ref="X10:X32" si="12">V10*W10</f>
        <v>1320.7338129448392</v>
      </c>
      <c r="Y10" s="1">
        <f t="shared" ref="Y10:Y32" si="13">X10*$AA$5</f>
        <v>0</v>
      </c>
      <c r="Z10" s="1">
        <f t="shared" ref="Z10:Z32" si="14">(X10-Y10)*$AA$4</f>
        <v>369.80546762455504</v>
      </c>
      <c r="AA10" s="1">
        <f t="shared" ref="AA10:AA32" si="15">W10*$AA$3</f>
        <v>936.55754351487667</v>
      </c>
      <c r="AB10" s="1">
        <f t="shared" ref="AB10:AB32" si="16">X10-Y10-Z10-AA10</f>
        <v>14.370801805407496</v>
      </c>
      <c r="AD10" s="1">
        <f t="shared" si="2"/>
        <v>0</v>
      </c>
      <c r="AE10" s="1">
        <f t="shared" si="3"/>
        <v>369.80546762455504</v>
      </c>
      <c r="AF10" s="1">
        <f t="shared" si="4"/>
        <v>936.55754351487667</v>
      </c>
      <c r="AG10" s="1">
        <f t="shared" ref="AG10:AG32" si="17">X10-AD10-AE10-AF10</f>
        <v>14.370801805407496</v>
      </c>
    </row>
    <row r="11" spans="2:33" x14ac:dyDescent="0.3">
      <c r="C11">
        <v>5</v>
      </c>
      <c r="D11">
        <f t="shared" si="1"/>
        <v>0.69897000433601886</v>
      </c>
      <c r="E11">
        <f t="shared" ref="E11:E21" si="18">D11/2*PI()</f>
        <v>1.0979395153508313</v>
      </c>
      <c r="F11">
        <f t="shared" si="5"/>
        <v>5</v>
      </c>
      <c r="G11">
        <f t="shared" ref="G11:G32" si="19">2*SIN(0.5*(E11-PI()))+2</f>
        <v>0.29387487192878581</v>
      </c>
      <c r="I11" s="6">
        <f t="shared" si="6"/>
        <v>126.48730420726413</v>
      </c>
      <c r="J11" s="34"/>
      <c r="K11" s="34"/>
      <c r="L11" s="4">
        <f t="shared" si="7"/>
        <v>14.040779489020805</v>
      </c>
      <c r="M11" s="1"/>
      <c r="N11" s="38"/>
      <c r="O11" s="38"/>
      <c r="P11">
        <f t="shared" si="8"/>
        <v>5</v>
      </c>
      <c r="Q11" s="10">
        <f t="shared" si="9"/>
        <v>1775.9803465348891</v>
      </c>
      <c r="R11" s="1"/>
      <c r="S11" s="34"/>
      <c r="T11" s="34"/>
      <c r="V11" s="6">
        <f t="shared" si="10"/>
        <v>126.48730420726413</v>
      </c>
      <c r="W11" s="4">
        <f t="shared" si="11"/>
        <v>14.040779489020805</v>
      </c>
      <c r="X11" s="8">
        <f t="shared" si="12"/>
        <v>1775.9803465348891</v>
      </c>
      <c r="Y11" s="1">
        <f t="shared" si="13"/>
        <v>0</v>
      </c>
      <c r="Z11" s="1">
        <f t="shared" si="14"/>
        <v>497.27449702976901</v>
      </c>
      <c r="AA11" s="1">
        <f t="shared" si="15"/>
        <v>1221.54781554481</v>
      </c>
      <c r="AB11" s="1">
        <f t="shared" si="16"/>
        <v>57.158033960310149</v>
      </c>
      <c r="AD11" s="1">
        <f t="shared" si="2"/>
        <v>0</v>
      </c>
      <c r="AE11" s="1">
        <f t="shared" si="3"/>
        <v>497.27449702976901</v>
      </c>
      <c r="AF11" s="1">
        <f t="shared" si="4"/>
        <v>1221.54781554481</v>
      </c>
      <c r="AG11" s="1">
        <f t="shared" si="17"/>
        <v>57.158033960310149</v>
      </c>
    </row>
    <row r="12" spans="2:33" x14ac:dyDescent="0.3">
      <c r="C12">
        <v>10</v>
      </c>
      <c r="D12">
        <f t="shared" si="1"/>
        <v>1</v>
      </c>
      <c r="E12">
        <f t="shared" si="18"/>
        <v>1.5707963267948966</v>
      </c>
      <c r="F12">
        <f t="shared" si="5"/>
        <v>10</v>
      </c>
      <c r="G12">
        <f t="shared" si="19"/>
        <v>0.58578643762690508</v>
      </c>
      <c r="I12" s="6">
        <f t="shared" si="6"/>
        <v>131.14329368014913</v>
      </c>
      <c r="J12" s="34"/>
      <c r="K12" s="34"/>
      <c r="L12" s="4">
        <f t="shared" si="7"/>
        <v>18.054563517369942</v>
      </c>
      <c r="M12" s="1"/>
      <c r="N12" s="38"/>
      <c r="O12" s="38"/>
      <c r="P12">
        <f t="shared" si="8"/>
        <v>10</v>
      </c>
      <c r="Q12" s="10">
        <f t="shared" si="9"/>
        <v>2367.7349256253524</v>
      </c>
      <c r="R12" s="1"/>
      <c r="S12" s="34"/>
      <c r="T12" s="34"/>
      <c r="V12" s="6">
        <f t="shared" si="10"/>
        <v>131.14329368014913</v>
      </c>
      <c r="W12" s="4">
        <f t="shared" si="11"/>
        <v>18.054563517369942</v>
      </c>
      <c r="X12" s="8">
        <f t="shared" si="12"/>
        <v>2367.7349256253524</v>
      </c>
      <c r="Y12" s="1">
        <f t="shared" si="13"/>
        <v>0</v>
      </c>
      <c r="Z12" s="1">
        <f t="shared" si="14"/>
        <v>662.96577917509876</v>
      </c>
      <c r="AA12" s="1">
        <f t="shared" si="15"/>
        <v>1570.747026011185</v>
      </c>
      <c r="AB12" s="1">
        <f t="shared" si="16"/>
        <v>134.02212043906866</v>
      </c>
      <c r="AD12" s="1">
        <f t="shared" si="2"/>
        <v>0</v>
      </c>
      <c r="AE12" s="1">
        <f t="shared" si="3"/>
        <v>662.96577917509876</v>
      </c>
      <c r="AF12" s="1">
        <f t="shared" si="4"/>
        <v>1570.747026011185</v>
      </c>
      <c r="AG12" s="1">
        <f t="shared" si="17"/>
        <v>134.02212043906866</v>
      </c>
    </row>
    <row r="13" spans="2:33" x14ac:dyDescent="0.3">
      <c r="C13">
        <v>15</v>
      </c>
      <c r="D13">
        <f t="shared" si="1"/>
        <v>1.1760912590556813</v>
      </c>
      <c r="E13">
        <f t="shared" si="18"/>
        <v>1.8473998297002494</v>
      </c>
      <c r="F13">
        <f t="shared" si="5"/>
        <v>15</v>
      </c>
      <c r="G13">
        <f t="shared" si="19"/>
        <v>0.79425528306507487</v>
      </c>
      <c r="I13" s="6">
        <f t="shared" si="6"/>
        <v>134.46837176488793</v>
      </c>
      <c r="J13" s="34"/>
      <c r="K13" s="34"/>
      <c r="L13" s="4">
        <f t="shared" si="7"/>
        <v>20.92101014214478</v>
      </c>
      <c r="M13" s="1"/>
      <c r="N13" s="38"/>
      <c r="O13" s="38"/>
      <c r="P13">
        <f t="shared" si="8"/>
        <v>15</v>
      </c>
      <c r="Q13" s="10">
        <f t="shared" si="9"/>
        <v>2813.2141694909151</v>
      </c>
      <c r="R13" s="1"/>
      <c r="S13" s="34"/>
      <c r="T13" s="34"/>
      <c r="V13" s="6">
        <f t="shared" si="10"/>
        <v>134.46837176488793</v>
      </c>
      <c r="W13" s="4">
        <f t="shared" si="11"/>
        <v>20.92101014214478</v>
      </c>
      <c r="X13" s="8">
        <f t="shared" si="12"/>
        <v>2813.2141694909151</v>
      </c>
      <c r="Y13" s="1">
        <f t="shared" si="13"/>
        <v>0</v>
      </c>
      <c r="Z13" s="1">
        <f t="shared" si="14"/>
        <v>787.6999674574563</v>
      </c>
      <c r="AA13" s="1">
        <f t="shared" si="15"/>
        <v>1820.1278823665959</v>
      </c>
      <c r="AB13" s="1">
        <f t="shared" si="16"/>
        <v>205.38631966686285</v>
      </c>
      <c r="AD13" s="1">
        <f t="shared" si="2"/>
        <v>0</v>
      </c>
      <c r="AE13" s="1">
        <f t="shared" si="3"/>
        <v>787.6999674574563</v>
      </c>
      <c r="AF13" s="1">
        <f t="shared" si="4"/>
        <v>1820.1278823665959</v>
      </c>
      <c r="AG13" s="1">
        <f t="shared" si="17"/>
        <v>205.38631966686285</v>
      </c>
    </row>
    <row r="14" spans="2:33" x14ac:dyDescent="0.3">
      <c r="C14">
        <v>20</v>
      </c>
      <c r="D14">
        <f t="shared" si="1"/>
        <v>1.3010299956639813</v>
      </c>
      <c r="E14">
        <f t="shared" si="18"/>
        <v>2.043653138238962</v>
      </c>
      <c r="F14">
        <f t="shared" si="5"/>
        <v>20</v>
      </c>
      <c r="G14">
        <f t="shared" si="19"/>
        <v>0.956382710298463</v>
      </c>
      <c r="I14" s="6">
        <f t="shared" si="6"/>
        <v>137.05430422926048</v>
      </c>
      <c r="J14" s="34"/>
      <c r="K14" s="34"/>
      <c r="L14" s="4">
        <f>$L$4+G14*$L$5/4</f>
        <v>23.150262266603868</v>
      </c>
      <c r="M14" s="1"/>
      <c r="N14" s="38"/>
      <c r="O14" s="38"/>
      <c r="P14">
        <f t="shared" si="8"/>
        <v>20</v>
      </c>
      <c r="Q14" s="10">
        <f t="shared" si="9"/>
        <v>3172.8430876742959</v>
      </c>
      <c r="R14" s="1"/>
      <c r="S14" s="34"/>
      <c r="T14" s="34"/>
      <c r="V14" s="6">
        <f t="shared" si="10"/>
        <v>137.05430422926048</v>
      </c>
      <c r="W14" s="4">
        <f t="shared" si="11"/>
        <v>23.150262266603868</v>
      </c>
      <c r="X14" s="8">
        <f t="shared" si="12"/>
        <v>3172.8430876742959</v>
      </c>
      <c r="Y14" s="1">
        <f t="shared" si="13"/>
        <v>0</v>
      </c>
      <c r="Z14" s="1">
        <f t="shared" si="14"/>
        <v>888.396064548803</v>
      </c>
      <c r="AA14" s="1">
        <f t="shared" si="15"/>
        <v>2014.0728171945366</v>
      </c>
      <c r="AB14" s="1">
        <f t="shared" si="16"/>
        <v>270.37420593095612</v>
      </c>
      <c r="AD14" s="1">
        <f t="shared" si="2"/>
        <v>0</v>
      </c>
      <c r="AE14" s="1">
        <f t="shared" si="3"/>
        <v>888.396064548803</v>
      </c>
      <c r="AF14" s="1">
        <f t="shared" si="4"/>
        <v>2014.0728171945366</v>
      </c>
      <c r="AG14" s="1">
        <f t="shared" si="17"/>
        <v>270.37420593095612</v>
      </c>
    </row>
    <row r="15" spans="2:33" x14ac:dyDescent="0.3">
      <c r="C15">
        <v>30</v>
      </c>
      <c r="D15">
        <f t="shared" si="1"/>
        <v>1.4771212547196624</v>
      </c>
      <c r="E15">
        <f t="shared" si="18"/>
        <v>2.3202566411443146</v>
      </c>
      <c r="F15">
        <f t="shared" si="5"/>
        <v>30</v>
      </c>
      <c r="G15">
        <f t="shared" si="19"/>
        <v>1.2015562371613466</v>
      </c>
      <c r="I15" s="6">
        <f t="shared" si="6"/>
        <v>140.96482198272346</v>
      </c>
      <c r="J15" s="34"/>
      <c r="K15" s="34"/>
      <c r="L15" s="4">
        <f t="shared" si="7"/>
        <v>26.521398260968517</v>
      </c>
      <c r="M15" s="1"/>
      <c r="N15" s="38"/>
      <c r="O15" s="38"/>
      <c r="P15">
        <f t="shared" si="8"/>
        <v>30</v>
      </c>
      <c r="Q15" s="10">
        <f t="shared" si="9"/>
        <v>3738.5841845903387</v>
      </c>
      <c r="R15" s="1"/>
      <c r="S15" s="34"/>
      <c r="T15" s="34"/>
      <c r="V15" s="6">
        <f t="shared" si="10"/>
        <v>140.96482198272346</v>
      </c>
      <c r="W15" s="4">
        <f t="shared" si="11"/>
        <v>26.521398260968517</v>
      </c>
      <c r="X15" s="8">
        <f t="shared" si="12"/>
        <v>3738.5841845903387</v>
      </c>
      <c r="Y15" s="1">
        <f t="shared" si="13"/>
        <v>0</v>
      </c>
      <c r="Z15" s="1">
        <f t="shared" si="14"/>
        <v>1046.8035716852949</v>
      </c>
      <c r="AA15" s="1">
        <f t="shared" si="15"/>
        <v>2307.3616487042609</v>
      </c>
      <c r="AB15" s="1">
        <f t="shared" si="16"/>
        <v>384.41896420078319</v>
      </c>
      <c r="AD15" s="1">
        <f t="shared" si="2"/>
        <v>0</v>
      </c>
      <c r="AE15" s="1">
        <f t="shared" si="3"/>
        <v>1046.8035716852949</v>
      </c>
      <c r="AF15" s="1">
        <f t="shared" si="4"/>
        <v>2307.3616487042609</v>
      </c>
      <c r="AG15" s="1">
        <f t="shared" si="17"/>
        <v>384.41896420078319</v>
      </c>
    </row>
    <row r="16" spans="2:33" x14ac:dyDescent="0.3">
      <c r="C16">
        <v>40</v>
      </c>
      <c r="D16">
        <f t="shared" si="1"/>
        <v>1.6020599913279623</v>
      </c>
      <c r="E16">
        <f t="shared" si="18"/>
        <v>2.516509949683027</v>
      </c>
      <c r="F16">
        <f t="shared" si="5"/>
        <v>40</v>
      </c>
      <c r="G16">
        <f t="shared" si="19"/>
        <v>1.3850442729781187</v>
      </c>
      <c r="I16" s="6">
        <f t="shared" si="6"/>
        <v>143.89145615400099</v>
      </c>
      <c r="J16" s="34"/>
      <c r="K16" s="34"/>
      <c r="L16" s="4">
        <f t="shared" si="7"/>
        <v>29.044358753449131</v>
      </c>
      <c r="M16" s="1"/>
      <c r="N16" s="38"/>
      <c r="O16" s="38"/>
      <c r="P16">
        <f t="shared" si="8"/>
        <v>40</v>
      </c>
      <c r="Q16" s="10">
        <f t="shared" si="9"/>
        <v>4179.2350740930005</v>
      </c>
      <c r="R16" s="1"/>
      <c r="S16" s="34"/>
      <c r="T16" s="34"/>
      <c r="V16" s="6">
        <f t="shared" si="10"/>
        <v>143.89145615400099</v>
      </c>
      <c r="W16" s="4">
        <f t="shared" si="11"/>
        <v>29.044358753449131</v>
      </c>
      <c r="X16" s="8">
        <f t="shared" si="12"/>
        <v>4179.2350740930005</v>
      </c>
      <c r="Y16" s="1">
        <f t="shared" si="13"/>
        <v>0</v>
      </c>
      <c r="Z16" s="1">
        <f t="shared" si="14"/>
        <v>1170.1858207460402</v>
      </c>
      <c r="AA16" s="1">
        <f t="shared" si="15"/>
        <v>2526.8592115500746</v>
      </c>
      <c r="AB16" s="1">
        <f t="shared" si="16"/>
        <v>482.19004179688591</v>
      </c>
      <c r="AD16" s="1">
        <f t="shared" si="2"/>
        <v>0</v>
      </c>
      <c r="AE16" s="1">
        <f t="shared" si="3"/>
        <v>1170.1858207460402</v>
      </c>
      <c r="AF16" s="1">
        <f t="shared" si="4"/>
        <v>2526.8592115500746</v>
      </c>
      <c r="AG16" s="1">
        <f t="shared" si="17"/>
        <v>482.19004179688591</v>
      </c>
    </row>
    <row r="17" spans="3:33" x14ac:dyDescent="0.3">
      <c r="C17">
        <v>50</v>
      </c>
      <c r="D17">
        <f t="shared" si="1"/>
        <v>1.6989700043360187</v>
      </c>
      <c r="E17">
        <f t="shared" si="18"/>
        <v>2.6687358421457277</v>
      </c>
      <c r="F17">
        <f t="shared" si="5"/>
        <v>50</v>
      </c>
      <c r="G17">
        <f t="shared" si="19"/>
        <v>1.5315362148995599</v>
      </c>
      <c r="I17" s="6">
        <f t="shared" si="6"/>
        <v>146.22800262764798</v>
      </c>
      <c r="J17" s="34"/>
      <c r="K17" s="34"/>
      <c r="L17" s="4">
        <f t="shared" si="7"/>
        <v>31.058622954868948</v>
      </c>
      <c r="M17" s="1"/>
      <c r="N17" s="38"/>
      <c r="O17" s="38"/>
      <c r="P17">
        <f t="shared" si="8"/>
        <v>50</v>
      </c>
      <c r="Q17" s="10">
        <f t="shared" si="9"/>
        <v>4541.6403990557046</v>
      </c>
      <c r="R17" s="1"/>
      <c r="S17" s="34"/>
      <c r="T17" s="34"/>
      <c r="V17" s="6">
        <f t="shared" si="10"/>
        <v>146.22800262764798</v>
      </c>
      <c r="W17" s="4">
        <f t="shared" si="11"/>
        <v>31.058622954868948</v>
      </c>
      <c r="X17" s="8">
        <f t="shared" si="12"/>
        <v>4541.6403990557046</v>
      </c>
      <c r="Y17" s="1">
        <f t="shared" si="13"/>
        <v>0</v>
      </c>
      <c r="Z17" s="1">
        <f t="shared" si="14"/>
        <v>1271.6593117355974</v>
      </c>
      <c r="AA17" s="1">
        <f t="shared" si="15"/>
        <v>2702.1001970735983</v>
      </c>
      <c r="AB17" s="1">
        <f t="shared" si="16"/>
        <v>567.8808902465089</v>
      </c>
      <c r="AD17" s="1">
        <f t="shared" si="2"/>
        <v>0</v>
      </c>
      <c r="AE17" s="1">
        <f t="shared" si="3"/>
        <v>1271.6593117355974</v>
      </c>
      <c r="AF17" s="1">
        <f t="shared" si="4"/>
        <v>2702.1001970735983</v>
      </c>
      <c r="AG17" s="1">
        <f t="shared" si="17"/>
        <v>567.8808902465089</v>
      </c>
    </row>
    <row r="18" spans="3:33" x14ac:dyDescent="0.3">
      <c r="C18">
        <v>75</v>
      </c>
      <c r="D18">
        <f t="shared" si="1"/>
        <v>1.8750612633917001</v>
      </c>
      <c r="E18">
        <f t="shared" si="18"/>
        <v>2.9453393450510807</v>
      </c>
      <c r="F18">
        <f t="shared" si="5"/>
        <v>75</v>
      </c>
      <c r="G18">
        <f t="shared" si="19"/>
        <v>1.8040614884935386</v>
      </c>
      <c r="I18" s="6">
        <f t="shared" si="6"/>
        <v>150.57478074147193</v>
      </c>
      <c r="J18" s="34"/>
      <c r="K18" s="34"/>
      <c r="L18" s="4">
        <f t="shared" si="7"/>
        <v>34.805845466786153</v>
      </c>
      <c r="M18" s="1"/>
      <c r="N18" s="38"/>
      <c r="O18" s="38"/>
      <c r="P18">
        <f t="shared" si="8"/>
        <v>75</v>
      </c>
      <c r="Q18" s="10">
        <f t="shared" si="9"/>
        <v>5240.8825496828795</v>
      </c>
      <c r="R18" s="1"/>
      <c r="S18" s="34"/>
      <c r="T18" s="34"/>
      <c r="V18" s="6">
        <f t="shared" si="10"/>
        <v>150.57478074147193</v>
      </c>
      <c r="W18" s="4">
        <f t="shared" si="11"/>
        <v>34.805845466786153</v>
      </c>
      <c r="X18" s="8">
        <f t="shared" si="12"/>
        <v>5240.8825496828795</v>
      </c>
      <c r="Y18" s="1">
        <f t="shared" si="13"/>
        <v>0</v>
      </c>
      <c r="Z18" s="1">
        <f t="shared" si="14"/>
        <v>1467.4471139112063</v>
      </c>
      <c r="AA18" s="1">
        <f t="shared" si="15"/>
        <v>3028.1085556103953</v>
      </c>
      <c r="AB18" s="1">
        <f t="shared" si="16"/>
        <v>745.32688016127759</v>
      </c>
      <c r="AD18" s="1">
        <f t="shared" si="2"/>
        <v>0</v>
      </c>
      <c r="AE18" s="1">
        <f t="shared" si="3"/>
        <v>1467.4471139112063</v>
      </c>
      <c r="AF18" s="1">
        <f t="shared" si="4"/>
        <v>3028.1085556103953</v>
      </c>
      <c r="AG18" s="1">
        <f t="shared" si="17"/>
        <v>745.32688016127759</v>
      </c>
    </row>
    <row r="19" spans="3:33" x14ac:dyDescent="0.3">
      <c r="C19">
        <v>100</v>
      </c>
      <c r="D19">
        <f t="shared" si="1"/>
        <v>2</v>
      </c>
      <c r="E19">
        <f t="shared" si="18"/>
        <v>3.1415926535897931</v>
      </c>
      <c r="F19">
        <f t="shared" si="5"/>
        <v>100</v>
      </c>
      <c r="G19">
        <f t="shared" si="19"/>
        <v>2</v>
      </c>
      <c r="I19" s="6">
        <f t="shared" si="6"/>
        <v>153.69999999999999</v>
      </c>
      <c r="J19" s="34"/>
      <c r="K19" s="34"/>
      <c r="L19" s="4">
        <f t="shared" si="7"/>
        <v>37.5</v>
      </c>
      <c r="M19" s="1"/>
      <c r="N19" s="38"/>
      <c r="O19" s="38"/>
      <c r="P19">
        <f t="shared" si="8"/>
        <v>100</v>
      </c>
      <c r="Q19" s="10">
        <f t="shared" si="9"/>
        <v>5763.75</v>
      </c>
      <c r="R19" s="1"/>
      <c r="S19" s="34"/>
      <c r="T19" s="34"/>
      <c r="V19" s="6">
        <f t="shared" si="10"/>
        <v>153.69999999999999</v>
      </c>
      <c r="W19" s="4">
        <f t="shared" si="11"/>
        <v>37.5</v>
      </c>
      <c r="X19" s="8">
        <f t="shared" si="12"/>
        <v>5763.75</v>
      </c>
      <c r="Y19" s="1">
        <f t="shared" si="13"/>
        <v>0</v>
      </c>
      <c r="Z19" s="1">
        <f t="shared" si="14"/>
        <v>1613.8500000000001</v>
      </c>
      <c r="AA19" s="1">
        <f t="shared" si="15"/>
        <v>3262.5</v>
      </c>
      <c r="AB19" s="1">
        <f t="shared" si="16"/>
        <v>887.39999999999964</v>
      </c>
      <c r="AD19" s="1">
        <f t="shared" si="2"/>
        <v>0</v>
      </c>
      <c r="AE19" s="1">
        <f t="shared" si="3"/>
        <v>1613.8500000000001</v>
      </c>
      <c r="AF19" s="1">
        <f t="shared" si="4"/>
        <v>3262.5</v>
      </c>
      <c r="AG19" s="1">
        <f t="shared" si="17"/>
        <v>887.39999999999964</v>
      </c>
    </row>
    <row r="20" spans="3:33" x14ac:dyDescent="0.3">
      <c r="C20">
        <v>150</v>
      </c>
      <c r="D20">
        <f t="shared" si="1"/>
        <v>2.1760912590556813</v>
      </c>
      <c r="E20">
        <f t="shared" si="18"/>
        <v>3.4181961564951457</v>
      </c>
      <c r="F20">
        <f t="shared" si="5"/>
        <v>150</v>
      </c>
      <c r="G20">
        <f t="shared" si="19"/>
        <v>2.275722562701938</v>
      </c>
      <c r="I20" s="6">
        <f t="shared" si="6"/>
        <v>158.09777487509592</v>
      </c>
      <c r="J20" s="34"/>
      <c r="K20" s="34"/>
      <c r="L20" s="4">
        <f t="shared" si="7"/>
        <v>41.291185237151652</v>
      </c>
      <c r="M20" s="1"/>
      <c r="N20" s="38"/>
      <c r="O20" s="38"/>
      <c r="P20">
        <f t="shared" si="8"/>
        <v>150</v>
      </c>
      <c r="Q20" s="10">
        <f t="shared" si="9"/>
        <v>6528.0445079490864</v>
      </c>
      <c r="R20" s="1"/>
      <c r="S20" s="34"/>
      <c r="T20" s="34"/>
      <c r="V20" s="6">
        <f t="shared" si="10"/>
        <v>158.09777487509592</v>
      </c>
      <c r="W20" s="4">
        <f t="shared" si="11"/>
        <v>41.291185237151652</v>
      </c>
      <c r="X20" s="8">
        <f t="shared" si="12"/>
        <v>6528.0445079490864</v>
      </c>
      <c r="Y20" s="1">
        <f t="shared" si="13"/>
        <v>0</v>
      </c>
      <c r="Z20" s="1">
        <f t="shared" si="14"/>
        <v>1827.8524622257444</v>
      </c>
      <c r="AA20" s="1">
        <f t="shared" si="15"/>
        <v>3592.3331156321938</v>
      </c>
      <c r="AB20" s="1">
        <f t="shared" si="16"/>
        <v>1107.8589300911481</v>
      </c>
      <c r="AD20" s="1">
        <f t="shared" si="2"/>
        <v>0</v>
      </c>
      <c r="AE20" s="1">
        <f t="shared" si="3"/>
        <v>1827.8524622257444</v>
      </c>
      <c r="AF20" s="1">
        <f t="shared" si="4"/>
        <v>3592.3331156321938</v>
      </c>
      <c r="AG20" s="1">
        <f t="shared" si="17"/>
        <v>1107.8589300911481</v>
      </c>
    </row>
    <row r="21" spans="3:33" x14ac:dyDescent="0.3">
      <c r="C21">
        <v>200</v>
      </c>
      <c r="D21">
        <f t="shared" si="1"/>
        <v>2.3010299956639813</v>
      </c>
      <c r="E21">
        <f t="shared" si="18"/>
        <v>3.6144494650338586</v>
      </c>
      <c r="F21">
        <f t="shared" si="5"/>
        <v>200</v>
      </c>
      <c r="G21">
        <f t="shared" si="19"/>
        <v>2.4684637851004401</v>
      </c>
      <c r="I21" s="6">
        <f t="shared" si="6"/>
        <v>161.17199737235202</v>
      </c>
      <c r="J21" s="34"/>
      <c r="K21" s="34"/>
      <c r="L21" s="4">
        <f t="shared" si="7"/>
        <v>43.941377045131048</v>
      </c>
      <c r="M21" s="1"/>
      <c r="N21" s="38"/>
      <c r="O21" s="38"/>
      <c r="P21">
        <f t="shared" si="8"/>
        <v>200</v>
      </c>
      <c r="Q21" s="10">
        <f t="shared" si="9"/>
        <v>7082.1195056553906</v>
      </c>
      <c r="R21" s="1"/>
      <c r="S21" s="34"/>
      <c r="T21" s="34"/>
      <c r="V21" s="6">
        <f t="shared" si="10"/>
        <v>161.17199737235202</v>
      </c>
      <c r="W21" s="4">
        <f t="shared" si="11"/>
        <v>43.941377045131048</v>
      </c>
      <c r="X21" s="8">
        <f t="shared" si="12"/>
        <v>7082.1195056553906</v>
      </c>
      <c r="Y21" s="1">
        <f t="shared" si="13"/>
        <v>0</v>
      </c>
      <c r="Z21" s="1">
        <f t="shared" si="14"/>
        <v>1982.9934615835095</v>
      </c>
      <c r="AA21" s="1">
        <f t="shared" si="15"/>
        <v>3822.8998029264012</v>
      </c>
      <c r="AB21" s="1">
        <f t="shared" si="16"/>
        <v>1276.2262411454803</v>
      </c>
      <c r="AD21" s="1">
        <f t="shared" si="2"/>
        <v>0</v>
      </c>
      <c r="AE21" s="1">
        <f t="shared" si="3"/>
        <v>1982.9934615835095</v>
      </c>
      <c r="AF21" s="1">
        <f t="shared" si="4"/>
        <v>3822.8998029264012</v>
      </c>
      <c r="AG21" s="1">
        <f t="shared" si="17"/>
        <v>1276.2262411454803</v>
      </c>
    </row>
    <row r="22" spans="3:33" x14ac:dyDescent="0.3">
      <c r="C22">
        <v>225</v>
      </c>
      <c r="D22">
        <f t="shared" si="1"/>
        <v>2.3521825181113627</v>
      </c>
      <c r="E22">
        <f>D22/2*PI()</f>
        <v>3.6947996594004988</v>
      </c>
      <c r="F22">
        <f t="shared" si="5"/>
        <v>225</v>
      </c>
      <c r="G22">
        <f t="shared" si="19"/>
        <v>2.5461796775835173</v>
      </c>
      <c r="I22" s="6">
        <f t="shared" si="6"/>
        <v>162.41156585745711</v>
      </c>
      <c r="J22" s="34"/>
      <c r="K22" s="34"/>
      <c r="L22" s="4">
        <f t="shared" si="7"/>
        <v>45.009970566773362</v>
      </c>
      <c r="M22" s="1"/>
      <c r="N22" s="38"/>
      <c r="O22" s="38"/>
      <c r="P22">
        <f t="shared" si="8"/>
        <v>225</v>
      </c>
      <c r="Q22" s="10">
        <f t="shared" si="9"/>
        <v>7310.1397989477182</v>
      </c>
      <c r="R22" s="1"/>
      <c r="S22" s="34"/>
      <c r="T22" s="34"/>
      <c r="V22" s="6">
        <f t="shared" si="10"/>
        <v>162.41156585745711</v>
      </c>
      <c r="W22" s="4">
        <f t="shared" si="11"/>
        <v>45.009970566773362</v>
      </c>
      <c r="X22" s="8">
        <f t="shared" si="12"/>
        <v>7310.1397989477182</v>
      </c>
      <c r="Y22" s="1">
        <f t="shared" si="13"/>
        <v>0</v>
      </c>
      <c r="Z22" s="1">
        <f t="shared" si="14"/>
        <v>2046.8391437053613</v>
      </c>
      <c r="AA22" s="1">
        <f t="shared" si="15"/>
        <v>3915.8674393092824</v>
      </c>
      <c r="AB22" s="1">
        <f t="shared" si="16"/>
        <v>1347.4332159330743</v>
      </c>
      <c r="AD22" s="1">
        <f t="shared" si="2"/>
        <v>0</v>
      </c>
      <c r="AE22" s="1">
        <f t="shared" si="3"/>
        <v>2046.8391437053613</v>
      </c>
      <c r="AF22" s="1">
        <f t="shared" si="4"/>
        <v>3915.8674393092824</v>
      </c>
      <c r="AG22" s="1">
        <f t="shared" si="17"/>
        <v>1347.4332159330743</v>
      </c>
    </row>
    <row r="23" spans="3:33" x14ac:dyDescent="0.3">
      <c r="C23" s="27">
        <v>250</v>
      </c>
      <c r="D23" s="27">
        <f t="shared" si="1"/>
        <v>2.3979400086720375</v>
      </c>
      <c r="E23" s="27">
        <f t="shared" ref="E23:E32" si="20">D23/2*PI()</f>
        <v>3.7666753574965588</v>
      </c>
      <c r="F23" s="27">
        <f t="shared" si="5"/>
        <v>250</v>
      </c>
      <c r="G23" s="27">
        <f t="shared" si="19"/>
        <v>2.6149557270218811</v>
      </c>
      <c r="H23" s="27"/>
      <c r="I23" s="28">
        <f t="shared" ref="I23:I32" si="21">$I$6+G23*$I$7/4</f>
        <v>150.35011482509037</v>
      </c>
      <c r="J23" s="34"/>
      <c r="K23" s="35"/>
      <c r="L23" s="30">
        <f t="shared" ref="L23:L32" si="22">$L$6+G23*$L$7/4</f>
        <v>50.371105401189254</v>
      </c>
      <c r="M23" s="29"/>
      <c r="N23" s="39"/>
      <c r="O23" s="39"/>
      <c r="P23" s="27">
        <f t="shared" si="8"/>
        <v>250</v>
      </c>
      <c r="Q23" s="31">
        <f>I23*L23</f>
        <v>7573.3014809355345</v>
      </c>
      <c r="R23" s="29"/>
      <c r="S23" s="34"/>
      <c r="T23" s="35"/>
      <c r="U23" s="27"/>
      <c r="V23" s="28">
        <f t="shared" si="10"/>
        <v>150.35011482509037</v>
      </c>
      <c r="W23" s="30">
        <f t="shared" si="11"/>
        <v>50.371105401189254</v>
      </c>
      <c r="X23" s="32">
        <f t="shared" si="12"/>
        <v>7573.3014809355345</v>
      </c>
      <c r="Y23" s="29">
        <f t="shared" si="13"/>
        <v>0</v>
      </c>
      <c r="Z23" s="29">
        <f t="shared" si="14"/>
        <v>2120.5244146619498</v>
      </c>
      <c r="AA23" s="29">
        <f t="shared" si="15"/>
        <v>4382.2861699034647</v>
      </c>
      <c r="AB23" s="29">
        <f t="shared" si="16"/>
        <v>1070.49089637012</v>
      </c>
      <c r="AD23" s="1">
        <f t="shared" si="2"/>
        <v>0</v>
      </c>
      <c r="AE23" s="1">
        <f t="shared" si="3"/>
        <v>2120.5244146619498</v>
      </c>
      <c r="AF23" s="1">
        <f t="shared" si="4"/>
        <v>4382.2861699034647</v>
      </c>
      <c r="AG23" s="1">
        <f t="shared" si="17"/>
        <v>1070.49089637012</v>
      </c>
    </row>
    <row r="24" spans="3:33" x14ac:dyDescent="0.3">
      <c r="C24">
        <v>375</v>
      </c>
      <c r="D24">
        <f t="shared" si="1"/>
        <v>2.5740312677277188</v>
      </c>
      <c r="E24">
        <f t="shared" si="20"/>
        <v>4.0432788604019114</v>
      </c>
      <c r="F24">
        <f t="shared" si="5"/>
        <v>375</v>
      </c>
      <c r="G24">
        <f t="shared" si="19"/>
        <v>2.8714490988968802</v>
      </c>
      <c r="I24" s="6">
        <f t="shared" si="21"/>
        <v>152.58160716040285</v>
      </c>
      <c r="J24" s="34"/>
      <c r="K24" s="34"/>
      <c r="L24" s="4">
        <f t="shared" si="22"/>
        <v>58.450646615251728</v>
      </c>
      <c r="M24" s="1"/>
      <c r="N24" s="38"/>
      <c r="O24" s="38"/>
      <c r="P24">
        <f t="shared" si="8"/>
        <v>375</v>
      </c>
      <c r="Q24" s="25">
        <f t="shared" si="9"/>
        <v>8918.4936001198694</v>
      </c>
      <c r="R24" s="1"/>
      <c r="S24" s="34"/>
      <c r="T24" s="34"/>
      <c r="V24" s="6">
        <f t="shared" si="10"/>
        <v>152.58160716040285</v>
      </c>
      <c r="W24" s="4">
        <f t="shared" si="11"/>
        <v>58.450646615251728</v>
      </c>
      <c r="X24" s="8">
        <f t="shared" si="12"/>
        <v>8918.4936001198694</v>
      </c>
      <c r="Y24" s="1">
        <f t="shared" si="13"/>
        <v>0</v>
      </c>
      <c r="Z24" s="1">
        <f t="shared" si="14"/>
        <v>2497.1782080335638</v>
      </c>
      <c r="AA24" s="1">
        <f t="shared" si="15"/>
        <v>5085.2062555269003</v>
      </c>
      <c r="AB24" s="1">
        <f t="shared" si="16"/>
        <v>1336.1091365594057</v>
      </c>
      <c r="AD24" s="1">
        <f t="shared" si="2"/>
        <v>0</v>
      </c>
      <c r="AE24" s="1">
        <f t="shared" si="3"/>
        <v>2497.1782080335638</v>
      </c>
      <c r="AF24" s="1">
        <f t="shared" si="4"/>
        <v>5085.2062555269003</v>
      </c>
      <c r="AG24" s="1">
        <f t="shared" si="17"/>
        <v>1336.1091365594057</v>
      </c>
    </row>
    <row r="25" spans="3:33" x14ac:dyDescent="0.3">
      <c r="C25">
        <v>500</v>
      </c>
      <c r="D25">
        <f t="shared" si="1"/>
        <v>2.6989700043360187</v>
      </c>
      <c r="E25">
        <f t="shared" si="20"/>
        <v>4.2395321689406247</v>
      </c>
      <c r="F25">
        <f t="shared" si="5"/>
        <v>500</v>
      </c>
      <c r="G25">
        <f t="shared" si="19"/>
        <v>3.0436172897015377</v>
      </c>
      <c r="I25" s="6">
        <f t="shared" si="21"/>
        <v>154.07947042040337</v>
      </c>
      <c r="J25" s="34"/>
      <c r="K25" s="34"/>
      <c r="L25" s="4">
        <f t="shared" si="22"/>
        <v>63.87394462559844</v>
      </c>
      <c r="M25" s="1"/>
      <c r="N25" s="38"/>
      <c r="O25" s="38"/>
      <c r="P25">
        <f t="shared" si="8"/>
        <v>500</v>
      </c>
      <c r="Q25" s="25">
        <f t="shared" si="9"/>
        <v>9841.663561574378</v>
      </c>
      <c r="R25" s="1"/>
      <c r="S25" s="34"/>
      <c r="T25" s="34"/>
      <c r="V25" s="6">
        <f t="shared" si="10"/>
        <v>154.07947042040337</v>
      </c>
      <c r="W25" s="4">
        <f t="shared" si="11"/>
        <v>63.87394462559844</v>
      </c>
      <c r="X25" s="8">
        <f t="shared" si="12"/>
        <v>9841.663561574378</v>
      </c>
      <c r="Y25" s="1">
        <f t="shared" si="13"/>
        <v>0</v>
      </c>
      <c r="Z25" s="1">
        <f t="shared" si="14"/>
        <v>2755.6657972408261</v>
      </c>
      <c r="AA25" s="1">
        <f t="shared" si="15"/>
        <v>5557.0331824270643</v>
      </c>
      <c r="AB25" s="1">
        <f t="shared" si="16"/>
        <v>1528.9645819064872</v>
      </c>
      <c r="AD25" s="1">
        <f t="shared" si="2"/>
        <v>0</v>
      </c>
      <c r="AE25" s="1">
        <f t="shared" si="3"/>
        <v>2755.6657972408261</v>
      </c>
      <c r="AF25" s="1">
        <f t="shared" si="4"/>
        <v>5557.0331824270643</v>
      </c>
      <c r="AG25" s="1">
        <f t="shared" si="17"/>
        <v>1528.9645819064872</v>
      </c>
    </row>
    <row r="26" spans="3:33" x14ac:dyDescent="0.3">
      <c r="C26">
        <v>1000</v>
      </c>
      <c r="D26">
        <f t="shared" si="1"/>
        <v>3</v>
      </c>
      <c r="E26">
        <f t="shared" si="20"/>
        <v>4.7123889803846897</v>
      </c>
      <c r="F26">
        <f t="shared" si="5"/>
        <v>1000</v>
      </c>
      <c r="G26">
        <f t="shared" si="19"/>
        <v>3.4142135623730949</v>
      </c>
      <c r="I26" s="6">
        <f t="shared" si="21"/>
        <v>157.30365799264592</v>
      </c>
      <c r="J26" s="34"/>
      <c r="K26" s="34"/>
      <c r="L26" s="4">
        <f t="shared" si="22"/>
        <v>75.547727214752484</v>
      </c>
      <c r="M26" s="1"/>
      <c r="N26" s="38"/>
      <c r="O26" s="38"/>
      <c r="P26">
        <f t="shared" si="8"/>
        <v>1000</v>
      </c>
      <c r="Q26" s="25">
        <f t="shared" si="9"/>
        <v>11883.933843911134</v>
      </c>
      <c r="R26" s="1"/>
      <c r="S26" s="34"/>
      <c r="T26" s="34"/>
      <c r="V26" s="6">
        <f t="shared" si="10"/>
        <v>157.30365799264592</v>
      </c>
      <c r="W26" s="4">
        <f t="shared" si="11"/>
        <v>75.547727214752484</v>
      </c>
      <c r="X26" s="8">
        <f t="shared" si="12"/>
        <v>11883.933843911134</v>
      </c>
      <c r="Y26" s="1">
        <f t="shared" si="13"/>
        <v>0</v>
      </c>
      <c r="Z26" s="1">
        <f t="shared" si="14"/>
        <v>3327.5014762951178</v>
      </c>
      <c r="AA26" s="1">
        <f t="shared" si="15"/>
        <v>6572.6522676834666</v>
      </c>
      <c r="AB26" s="1">
        <f t="shared" si="16"/>
        <v>1983.78009993255</v>
      </c>
      <c r="AD26" s="1">
        <f t="shared" si="2"/>
        <v>0</v>
      </c>
      <c r="AE26" s="1">
        <f t="shared" si="3"/>
        <v>3327.5014762951178</v>
      </c>
      <c r="AF26" s="1">
        <f t="shared" si="4"/>
        <v>6572.6522676834666</v>
      </c>
      <c r="AG26" s="1">
        <f t="shared" si="17"/>
        <v>1983.78009993255</v>
      </c>
    </row>
    <row r="27" spans="3:33" x14ac:dyDescent="0.3">
      <c r="C27">
        <v>1500</v>
      </c>
      <c r="D27">
        <f t="shared" si="1"/>
        <v>3.1760912590556813</v>
      </c>
      <c r="E27">
        <f t="shared" si="20"/>
        <v>4.9889924832900423</v>
      </c>
      <c r="F27">
        <f t="shared" si="5"/>
        <v>1500</v>
      </c>
      <c r="G27">
        <f t="shared" si="19"/>
        <v>3.5956753045602721</v>
      </c>
      <c r="I27" s="6">
        <f t="shared" si="21"/>
        <v>158.88237514967437</v>
      </c>
      <c r="J27" s="34"/>
      <c r="K27" s="34"/>
      <c r="L27" s="4">
        <f t="shared" si="22"/>
        <v>81.263772093648569</v>
      </c>
      <c r="M27" s="1"/>
      <c r="N27" s="38"/>
      <c r="O27" s="38"/>
      <c r="P27">
        <f t="shared" si="8"/>
        <v>1500</v>
      </c>
      <c r="Q27" s="25">
        <f t="shared" si="9"/>
        <v>12911.38112386071</v>
      </c>
      <c r="R27" s="1"/>
      <c r="S27" s="34"/>
      <c r="T27" s="34"/>
      <c r="V27" s="6">
        <f t="shared" si="10"/>
        <v>158.88237514967437</v>
      </c>
      <c r="W27" s="4">
        <f t="shared" si="11"/>
        <v>81.263772093648569</v>
      </c>
      <c r="X27" s="8">
        <f t="shared" si="12"/>
        <v>12911.38112386071</v>
      </c>
      <c r="Y27" s="1">
        <f t="shared" si="13"/>
        <v>0</v>
      </c>
      <c r="Z27" s="1">
        <f t="shared" si="14"/>
        <v>3615.1867146809991</v>
      </c>
      <c r="AA27" s="1">
        <f t="shared" si="15"/>
        <v>7069.9481721474258</v>
      </c>
      <c r="AB27" s="1">
        <f t="shared" si="16"/>
        <v>2226.2462370322864</v>
      </c>
      <c r="AD27" s="1">
        <f t="shared" si="2"/>
        <v>0</v>
      </c>
      <c r="AE27" s="1">
        <f t="shared" si="3"/>
        <v>3615.1867146809991</v>
      </c>
      <c r="AF27" s="1">
        <f t="shared" si="4"/>
        <v>7069.9481721474258</v>
      </c>
      <c r="AG27" s="1">
        <f t="shared" si="17"/>
        <v>2226.2462370322864</v>
      </c>
    </row>
    <row r="28" spans="3:33" x14ac:dyDescent="0.3">
      <c r="C28">
        <v>2000</v>
      </c>
      <c r="D28">
        <f t="shared" si="1"/>
        <v>3.3010299956639813</v>
      </c>
      <c r="E28">
        <f t="shared" si="20"/>
        <v>5.1852457918287547</v>
      </c>
      <c r="F28">
        <f t="shared" si="5"/>
        <v>2000</v>
      </c>
      <c r="G28">
        <f t="shared" si="19"/>
        <v>3.7061251280712142</v>
      </c>
      <c r="I28" s="6">
        <f t="shared" si="21"/>
        <v>159.84328861421955</v>
      </c>
      <c r="J28" s="34"/>
      <c r="K28" s="34"/>
      <c r="L28" s="4">
        <f t="shared" si="22"/>
        <v>84.742941534243243</v>
      </c>
      <c r="M28" s="1"/>
      <c r="N28" s="38"/>
      <c r="O28" s="38"/>
      <c r="P28">
        <f t="shared" si="8"/>
        <v>2000</v>
      </c>
      <c r="Q28" s="25">
        <f t="shared" si="9"/>
        <v>13545.590461675976</v>
      </c>
      <c r="R28" s="1"/>
      <c r="S28" s="34"/>
      <c r="T28" s="34"/>
      <c r="V28" s="6">
        <f t="shared" si="10"/>
        <v>159.84328861421955</v>
      </c>
      <c r="W28" s="4">
        <f t="shared" si="11"/>
        <v>84.742941534243243</v>
      </c>
      <c r="X28" s="8">
        <f t="shared" si="12"/>
        <v>13545.590461675976</v>
      </c>
      <c r="Y28" s="1">
        <f t="shared" si="13"/>
        <v>0</v>
      </c>
      <c r="Z28" s="1">
        <f t="shared" si="14"/>
        <v>3792.7653292692739</v>
      </c>
      <c r="AA28" s="1">
        <f t="shared" si="15"/>
        <v>7372.6359134791619</v>
      </c>
      <c r="AB28" s="1">
        <f t="shared" si="16"/>
        <v>2380.1892189275404</v>
      </c>
      <c r="AD28" s="1">
        <f t="shared" si="2"/>
        <v>0</v>
      </c>
      <c r="AE28" s="1">
        <f t="shared" si="3"/>
        <v>3792.7653292692739</v>
      </c>
      <c r="AF28" s="1">
        <f t="shared" si="4"/>
        <v>7372.6359134791619</v>
      </c>
      <c r="AG28" s="1">
        <f t="shared" si="17"/>
        <v>2380.1892189275404</v>
      </c>
    </row>
    <row r="29" spans="3:33" x14ac:dyDescent="0.3">
      <c r="C29">
        <v>2500</v>
      </c>
      <c r="D29">
        <f t="shared" si="1"/>
        <v>3.3979400086720375</v>
      </c>
      <c r="E29">
        <f t="shared" si="20"/>
        <v>5.3374716842914554</v>
      </c>
      <c r="F29">
        <f t="shared" si="5"/>
        <v>2500</v>
      </c>
      <c r="G29">
        <f t="shared" si="19"/>
        <v>3.7805416820493685</v>
      </c>
      <c r="I29" s="6">
        <f t="shared" si="21"/>
        <v>160.4907126338295</v>
      </c>
      <c r="J29" s="34"/>
      <c r="K29" s="34"/>
      <c r="L29" s="4">
        <f t="shared" si="22"/>
        <v>87.087062984555104</v>
      </c>
      <c r="M29" s="1"/>
      <c r="N29" s="38"/>
      <c r="O29" s="38"/>
      <c r="P29">
        <f t="shared" si="8"/>
        <v>2500</v>
      </c>
      <c r="Q29" s="25">
        <f t="shared" si="9"/>
        <v>13976.664799578444</v>
      </c>
      <c r="R29" s="1"/>
      <c r="S29" s="34"/>
      <c r="T29" s="34"/>
      <c r="V29" s="6">
        <f t="shared" si="10"/>
        <v>160.4907126338295</v>
      </c>
      <c r="W29" s="4">
        <f t="shared" si="11"/>
        <v>87.087062984555104</v>
      </c>
      <c r="X29" s="8">
        <f t="shared" si="12"/>
        <v>13976.664799578444</v>
      </c>
      <c r="Y29" s="1">
        <f t="shared" si="13"/>
        <v>0</v>
      </c>
      <c r="Z29" s="1">
        <f t="shared" si="14"/>
        <v>3913.4661438819649</v>
      </c>
      <c r="AA29" s="1">
        <f t="shared" si="15"/>
        <v>7576.574479656294</v>
      </c>
      <c r="AB29" s="1">
        <f t="shared" si="16"/>
        <v>2486.6241760401863</v>
      </c>
      <c r="AD29" s="1">
        <f t="shared" si="2"/>
        <v>0</v>
      </c>
      <c r="AE29" s="1">
        <f t="shared" si="3"/>
        <v>3913.4661438819649</v>
      </c>
      <c r="AF29" s="1">
        <f t="shared" si="4"/>
        <v>7576.574479656294</v>
      </c>
      <c r="AG29" s="1">
        <f t="shared" si="17"/>
        <v>2486.6241760401863</v>
      </c>
    </row>
    <row r="30" spans="3:33" x14ac:dyDescent="0.3">
      <c r="C30">
        <v>5000</v>
      </c>
      <c r="D30">
        <f t="shared" si="1"/>
        <v>3.6989700043360187</v>
      </c>
      <c r="E30">
        <f t="shared" si="20"/>
        <v>5.8103284957355212</v>
      </c>
      <c r="F30">
        <f t="shared" si="5"/>
        <v>5000</v>
      </c>
      <c r="G30">
        <f t="shared" si="19"/>
        <v>3.9443615101234055</v>
      </c>
      <c r="I30" s="6">
        <f t="shared" si="21"/>
        <v>161.91594513807362</v>
      </c>
      <c r="J30" s="34"/>
      <c r="K30" s="34"/>
      <c r="L30" s="4">
        <f t="shared" si="22"/>
        <v>92.247387568887277</v>
      </c>
      <c r="M30" s="1"/>
      <c r="N30" s="38"/>
      <c r="O30" s="38"/>
      <c r="P30">
        <f t="shared" si="8"/>
        <v>5000</v>
      </c>
      <c r="Q30" s="25">
        <f t="shared" si="9"/>
        <v>14936.322944734567</v>
      </c>
      <c r="R30" s="1"/>
      <c r="S30" s="34"/>
      <c r="T30" s="34"/>
      <c r="V30" s="6">
        <f t="shared" si="10"/>
        <v>161.91594513807362</v>
      </c>
      <c r="W30" s="4">
        <f t="shared" si="11"/>
        <v>92.247387568887277</v>
      </c>
      <c r="X30" s="8">
        <f t="shared" si="12"/>
        <v>14936.322944734567</v>
      </c>
      <c r="Y30" s="1">
        <f t="shared" si="13"/>
        <v>0</v>
      </c>
      <c r="Z30" s="1">
        <f t="shared" si="14"/>
        <v>4182.1704245256797</v>
      </c>
      <c r="AA30" s="1">
        <f t="shared" si="15"/>
        <v>8025.5227184931928</v>
      </c>
      <c r="AB30" s="1">
        <f t="shared" si="16"/>
        <v>2728.629801715696</v>
      </c>
      <c r="AD30" s="1">
        <f t="shared" si="2"/>
        <v>0</v>
      </c>
      <c r="AE30" s="1">
        <f t="shared" si="3"/>
        <v>4182.1704245256797</v>
      </c>
      <c r="AF30" s="1">
        <f t="shared" si="4"/>
        <v>8025.5227184931928</v>
      </c>
      <c r="AG30" s="1">
        <f t="shared" si="17"/>
        <v>2728.629801715696</v>
      </c>
    </row>
    <row r="31" spans="3:33" x14ac:dyDescent="0.3">
      <c r="C31">
        <v>7500</v>
      </c>
      <c r="D31">
        <f t="shared" si="1"/>
        <v>3.8750612633917001</v>
      </c>
      <c r="E31">
        <f t="shared" si="20"/>
        <v>6.0869319986408739</v>
      </c>
      <c r="F31">
        <f t="shared" si="5"/>
        <v>7500</v>
      </c>
      <c r="G31">
        <f t="shared" si="19"/>
        <v>3.990378883456271</v>
      </c>
      <c r="I31" s="6">
        <f t="shared" si="21"/>
        <v>162.31629628606956</v>
      </c>
      <c r="J31" s="34"/>
      <c r="K31" s="34"/>
      <c r="L31" s="4">
        <f t="shared" si="22"/>
        <v>93.696934828872543</v>
      </c>
      <c r="M31" s="1"/>
      <c r="N31" s="38"/>
      <c r="O31" s="38"/>
      <c r="P31">
        <f t="shared" si="8"/>
        <v>7500</v>
      </c>
      <c r="Q31" s="25">
        <f t="shared" si="9"/>
        <v>15208.539434779826</v>
      </c>
      <c r="R31" s="1"/>
      <c r="S31" s="34"/>
      <c r="T31" s="34"/>
      <c r="V31" s="6">
        <f t="shared" si="10"/>
        <v>162.31629628606956</v>
      </c>
      <c r="W31" s="4">
        <f t="shared" si="11"/>
        <v>93.696934828872543</v>
      </c>
      <c r="X31" s="8">
        <f t="shared" si="12"/>
        <v>15208.539434779826</v>
      </c>
      <c r="Y31" s="1">
        <f t="shared" si="13"/>
        <v>0</v>
      </c>
      <c r="Z31" s="1">
        <f t="shared" si="14"/>
        <v>4258.3910417383522</v>
      </c>
      <c r="AA31" s="1">
        <f t="shared" si="15"/>
        <v>8151.6333301119112</v>
      </c>
      <c r="AB31" s="1">
        <f t="shared" si="16"/>
        <v>2798.5150629295631</v>
      </c>
      <c r="AD31" s="1">
        <f t="shared" si="2"/>
        <v>0</v>
      </c>
      <c r="AE31" s="1">
        <f t="shared" si="3"/>
        <v>4258.3910417383522</v>
      </c>
      <c r="AF31" s="1">
        <f t="shared" si="4"/>
        <v>8151.6333301119112</v>
      </c>
      <c r="AG31" s="1">
        <f t="shared" si="17"/>
        <v>2798.5150629295631</v>
      </c>
    </row>
    <row r="32" spans="3:33" ht="15" thickBot="1" x14ac:dyDescent="0.35">
      <c r="C32">
        <v>10000</v>
      </c>
      <c r="D32">
        <f t="shared" si="1"/>
        <v>4</v>
      </c>
      <c r="E32">
        <f t="shared" si="20"/>
        <v>6.2831853071795862</v>
      </c>
      <c r="F32">
        <f t="shared" si="5"/>
        <v>10000</v>
      </c>
      <c r="G32">
        <f t="shared" si="19"/>
        <v>4</v>
      </c>
      <c r="I32" s="6">
        <f t="shared" si="21"/>
        <v>162.39999999999998</v>
      </c>
      <c r="J32" s="34"/>
      <c r="K32" s="34"/>
      <c r="L32" s="4">
        <f t="shared" si="22"/>
        <v>94</v>
      </c>
      <c r="M32" s="1"/>
      <c r="N32" s="38"/>
      <c r="O32" s="38"/>
      <c r="P32">
        <f t="shared" si="8"/>
        <v>10000</v>
      </c>
      <c r="Q32" s="26">
        <f t="shared" si="9"/>
        <v>15265.599999999999</v>
      </c>
      <c r="R32" s="1"/>
      <c r="S32" s="34"/>
      <c r="T32" s="34"/>
      <c r="V32" s="6">
        <f t="shared" si="10"/>
        <v>162.39999999999998</v>
      </c>
      <c r="W32" s="4">
        <f t="shared" si="11"/>
        <v>94</v>
      </c>
      <c r="X32" s="8">
        <f t="shared" si="12"/>
        <v>15265.599999999999</v>
      </c>
      <c r="Y32" s="1">
        <f t="shared" si="13"/>
        <v>0</v>
      </c>
      <c r="Z32" s="1">
        <f t="shared" si="14"/>
        <v>4274.3680000000004</v>
      </c>
      <c r="AA32" s="1">
        <f t="shared" si="15"/>
        <v>8178</v>
      </c>
      <c r="AB32" s="1">
        <f t="shared" si="16"/>
        <v>2813.2319999999982</v>
      </c>
      <c r="AD32" s="1">
        <f t="shared" si="2"/>
        <v>0</v>
      </c>
      <c r="AE32" s="1">
        <f t="shared" si="3"/>
        <v>4274.3680000000004</v>
      </c>
      <c r="AF32" s="1">
        <f t="shared" si="4"/>
        <v>8178</v>
      </c>
      <c r="AG32" s="1">
        <f t="shared" si="17"/>
        <v>2813.2319999999982</v>
      </c>
    </row>
    <row r="64" spans="3:3" x14ac:dyDescent="0.3">
      <c r="C64">
        <v>96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16236-3D88-4BE3-B3DF-CB83691F7714}">
  <dimension ref="D1:M13"/>
  <sheetViews>
    <sheetView topLeftCell="C1" zoomScale="150" zoomScaleNormal="150" workbookViewId="0">
      <selection activeCell="E5" sqref="E5:E8"/>
    </sheetView>
  </sheetViews>
  <sheetFormatPr baseColWidth="10" defaultRowHeight="14.4" x14ac:dyDescent="0.3"/>
  <sheetData>
    <row r="1" spans="4:13" x14ac:dyDescent="0.3">
      <c r="I1" t="s">
        <v>22</v>
      </c>
      <c r="J1" t="s">
        <v>36</v>
      </c>
      <c r="K1" t="s">
        <v>30</v>
      </c>
      <c r="L1" t="s">
        <v>31</v>
      </c>
      <c r="M1" t="s">
        <v>52</v>
      </c>
    </row>
    <row r="2" spans="4:13" x14ac:dyDescent="0.3">
      <c r="I2" t="s">
        <v>32</v>
      </c>
      <c r="J2" t="s">
        <v>37</v>
      </c>
      <c r="K2" t="s">
        <v>41</v>
      </c>
      <c r="L2" t="s">
        <v>44</v>
      </c>
      <c r="M2" t="s">
        <v>50</v>
      </c>
    </row>
    <row r="3" spans="4:13" x14ac:dyDescent="0.3">
      <c r="F3" t="s">
        <v>48</v>
      </c>
      <c r="G3" t="s">
        <v>49</v>
      </c>
      <c r="I3" t="s">
        <v>33</v>
      </c>
      <c r="J3" t="s">
        <v>38</v>
      </c>
      <c r="K3" t="s">
        <v>42</v>
      </c>
      <c r="L3" t="s">
        <v>45</v>
      </c>
      <c r="M3" t="s">
        <v>51</v>
      </c>
    </row>
    <row r="4" spans="4:13" x14ac:dyDescent="0.3">
      <c r="I4" t="s">
        <v>34</v>
      </c>
      <c r="J4" t="s">
        <v>39</v>
      </c>
      <c r="K4" t="s">
        <v>43</v>
      </c>
      <c r="L4" t="s">
        <v>46</v>
      </c>
    </row>
    <row r="5" spans="4:13" x14ac:dyDescent="0.3">
      <c r="D5" t="s">
        <v>22</v>
      </c>
      <c r="E5" t="s">
        <v>32</v>
      </c>
      <c r="I5" t="s">
        <v>35</v>
      </c>
      <c r="J5" t="s">
        <v>40</v>
      </c>
    </row>
    <row r="6" spans="4:13" x14ac:dyDescent="0.3">
      <c r="D6" t="s">
        <v>29</v>
      </c>
      <c r="E6" t="s">
        <v>37</v>
      </c>
    </row>
    <row r="7" spans="4:13" x14ac:dyDescent="0.3">
      <c r="D7" t="s">
        <v>30</v>
      </c>
      <c r="E7" t="s">
        <v>41</v>
      </c>
    </row>
    <row r="8" spans="4:13" x14ac:dyDescent="0.3">
      <c r="D8" t="s">
        <v>31</v>
      </c>
      <c r="E8" t="s">
        <v>44</v>
      </c>
      <c r="F8" t="s">
        <v>47</v>
      </c>
      <c r="G8" t="str">
        <f>E7&amp;E8</f>
        <v>M5.0V</v>
      </c>
      <c r="J8" t="s">
        <v>37</v>
      </c>
      <c r="K8" t="s">
        <v>38</v>
      </c>
      <c r="L8" t="s">
        <v>39</v>
      </c>
      <c r="M8" t="s">
        <v>40</v>
      </c>
    </row>
    <row r="9" spans="4:13" x14ac:dyDescent="0.3">
      <c r="F9" t="s">
        <v>6</v>
      </c>
      <c r="G9" t="str">
        <f>E5&amp;"-"&amp;G8</f>
        <v>CH-M5.0V</v>
      </c>
      <c r="I9" t="s">
        <v>44</v>
      </c>
      <c r="J9" t="s">
        <v>50</v>
      </c>
      <c r="K9" t="s">
        <v>53</v>
      </c>
      <c r="L9" t="s">
        <v>54</v>
      </c>
    </row>
    <row r="10" spans="4:13" x14ac:dyDescent="0.3">
      <c r="I10" t="s">
        <v>45</v>
      </c>
      <c r="J10" t="s">
        <v>51</v>
      </c>
      <c r="K10" t="s">
        <v>56</v>
      </c>
      <c r="L10" t="s">
        <v>55</v>
      </c>
    </row>
    <row r="12" spans="4:13" x14ac:dyDescent="0.3">
      <c r="I12" t="s">
        <v>44</v>
      </c>
      <c r="J12" t="s">
        <v>37</v>
      </c>
      <c r="K12" t="s">
        <v>50</v>
      </c>
    </row>
    <row r="13" spans="4:13" x14ac:dyDescent="0.3">
      <c r="I13" t="s">
        <v>44</v>
      </c>
      <c r="J13" t="s">
        <v>38</v>
      </c>
      <c r="K13" t="s">
        <v>53</v>
      </c>
    </row>
  </sheetData>
  <dataValidations count="4">
    <dataValidation type="list" allowBlank="1" showInputMessage="1" showErrorMessage="1" sqref="E5" xr:uid="{2781AB20-79DE-4927-B2E1-EB89F0E81851}">
      <formula1>$I$2:$I$5</formula1>
    </dataValidation>
    <dataValidation type="list" allowBlank="1" showInputMessage="1" showErrorMessage="1" sqref="E6" xr:uid="{E17C2990-313A-426C-AA1A-A23080467685}">
      <formula1>$J$2:$J$5</formula1>
    </dataValidation>
    <dataValidation type="list" allowBlank="1" showInputMessage="1" showErrorMessage="1" sqref="E7" xr:uid="{9D4E5153-FB5F-4BC4-914B-655C6C6370AF}">
      <formula1>$K$2:$K$4</formula1>
    </dataValidation>
    <dataValidation type="list" allowBlank="1" showInputMessage="1" showErrorMessage="1" sqref="E8" xr:uid="{BA8F4949-D6CB-4A98-B3E9-D7217EAD559B}">
      <formula1>$L$2:$L$4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FTE Basis (aktuell)</vt:lpstr>
      <vt:lpstr>Tool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Wiedemeyer</dc:creator>
  <cp:lastModifiedBy>Roland Wiedemeyer | RW-CCT GmbH</cp:lastModifiedBy>
  <dcterms:created xsi:type="dcterms:W3CDTF">2024-08-13T04:39:51Z</dcterms:created>
  <dcterms:modified xsi:type="dcterms:W3CDTF">2026-08-17T10:07:47Z</dcterms:modified>
</cp:coreProperties>
</file>